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nenergia-my.sharepoint.com/personal/gsoublette_minenergia_cl/Documents/Escritorio/AT8-VALOR_SERVIDUMBRES/"/>
    </mc:Choice>
  </mc:AlternateContent>
  <xr:revisionPtr revIDLastSave="289" documentId="13_ncr:1_{E3787482-1DA4-4637-925B-1C42D73977E0}" xr6:coauthVersionLast="47" xr6:coauthVersionMax="47" xr10:uidLastSave="{BB881FE8-D59C-441B-B0FA-C6C2C193234E}"/>
  <bookViews>
    <workbookView xWindow="-110" yWindow="-110" windowWidth="19420" windowHeight="10300" activeTab="3" xr2:uid="{00000000-000D-0000-FFFF-FFFF00000000}"/>
  </bookViews>
  <sheets>
    <sheet name="Hoja2" sheetId="5" r:id="rId1"/>
    <sheet name="Longitud_Serv_A" sheetId="1" r:id="rId2"/>
    <sheet name="Longitud_Serv_B" sheetId="2" r:id="rId3"/>
    <sheet name="Longitud_Serv_Bypass" sheetId="3" r:id="rId4"/>
  </sheets>
  <definedNames>
    <definedName name="_xlnm.Database" localSheetId="2">Longitud_Serv_B!$A$2:$D$47</definedName>
    <definedName name="_xlnm.Database" localSheetId="3">Longitud_Serv_Bypass!$A$2:$D$5</definedName>
    <definedName name="_xlnm.Database">Longitud_Serv_A!$A$2:$D$54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" i="2" l="1"/>
  <c r="K13" i="2"/>
  <c r="N13" i="2"/>
  <c r="N10" i="2"/>
  <c r="O26" i="1"/>
  <c r="P25" i="1"/>
  <c r="O19" i="1"/>
  <c r="F9" i="5"/>
  <c r="D9" i="5"/>
  <c r="F6" i="5"/>
  <c r="F5" i="5"/>
  <c r="F4" i="5"/>
  <c r="E6" i="5"/>
  <c r="E5" i="5"/>
  <c r="E4" i="5"/>
  <c r="E7" i="5" s="1"/>
  <c r="D6" i="5"/>
  <c r="D5" i="5"/>
  <c r="D4" i="5"/>
  <c r="C6" i="5"/>
  <c r="C5" i="5"/>
  <c r="C4" i="5"/>
  <c r="C7" i="5" s="1"/>
  <c r="B48" i="2"/>
  <c r="C48" i="2"/>
  <c r="D48" i="2"/>
  <c r="E48" i="2"/>
  <c r="G48" i="2"/>
  <c r="H48" i="2"/>
  <c r="I48" i="2"/>
  <c r="D37" i="2"/>
  <c r="D9" i="2"/>
  <c r="I20" i="1"/>
  <c r="I19" i="1"/>
  <c r="D51" i="1"/>
  <c r="E51" i="1" s="1"/>
  <c r="G51" i="1" s="1"/>
  <c r="H51" i="1" s="1"/>
  <c r="D49" i="1"/>
  <c r="D40" i="1"/>
  <c r="D39" i="1"/>
  <c r="E39" i="1" s="1"/>
  <c r="D17" i="1"/>
  <c r="E17" i="1" s="1"/>
  <c r="G17" i="1" s="1"/>
  <c r="H17" i="1" s="1"/>
  <c r="D6" i="3"/>
  <c r="G17" i="3"/>
  <c r="H17" i="3" s="1"/>
  <c r="I17" i="3" s="1"/>
  <c r="E14" i="3"/>
  <c r="G14" i="3" s="1"/>
  <c r="H14" i="3" s="1"/>
  <c r="I14" i="3" s="1"/>
  <c r="E15" i="3"/>
  <c r="G15" i="3" s="1"/>
  <c r="H15" i="3" s="1"/>
  <c r="I15" i="3" s="1"/>
  <c r="E16" i="3"/>
  <c r="G16" i="3" s="1"/>
  <c r="H16" i="3" s="1"/>
  <c r="I16" i="3" s="1"/>
  <c r="E17" i="3"/>
  <c r="C14" i="3"/>
  <c r="C15" i="3"/>
  <c r="C16" i="3"/>
  <c r="C17" i="3"/>
  <c r="C13" i="3"/>
  <c r="D13" i="3"/>
  <c r="D18" i="3" s="1"/>
  <c r="E5" i="3"/>
  <c r="G5" i="3" s="1"/>
  <c r="H5" i="3" s="1"/>
  <c r="C5" i="3"/>
  <c r="E4" i="3"/>
  <c r="G4" i="3" s="1"/>
  <c r="H4" i="3" s="1"/>
  <c r="C4" i="3"/>
  <c r="E3" i="3"/>
  <c r="G3" i="3" s="1"/>
  <c r="H3" i="3" s="1"/>
  <c r="H6" i="3" s="1"/>
  <c r="C3" i="3"/>
  <c r="E4" i="2"/>
  <c r="G4" i="2" s="1"/>
  <c r="E5" i="2"/>
  <c r="G5" i="2" s="1"/>
  <c r="H5" i="2" s="1"/>
  <c r="E6" i="2"/>
  <c r="G6" i="2" s="1"/>
  <c r="H6" i="2" s="1"/>
  <c r="E7" i="2"/>
  <c r="G7" i="2" s="1"/>
  <c r="H7" i="2" s="1"/>
  <c r="E8" i="2"/>
  <c r="G8" i="2" s="1"/>
  <c r="H8" i="2" s="1"/>
  <c r="E10" i="2"/>
  <c r="G10" i="2" s="1"/>
  <c r="H10" i="2" s="1"/>
  <c r="E11" i="2"/>
  <c r="G11" i="2" s="1"/>
  <c r="H11" i="2" s="1"/>
  <c r="E12" i="2"/>
  <c r="G12" i="2" s="1"/>
  <c r="H12" i="2" s="1"/>
  <c r="E18" i="2"/>
  <c r="G18" i="2" s="1"/>
  <c r="H18" i="2" s="1"/>
  <c r="E19" i="2"/>
  <c r="G19" i="2" s="1"/>
  <c r="H19" i="2" s="1"/>
  <c r="E20" i="2"/>
  <c r="G20" i="2" s="1"/>
  <c r="H20" i="2" s="1"/>
  <c r="E21" i="2"/>
  <c r="G21" i="2" s="1"/>
  <c r="H21" i="2" s="1"/>
  <c r="E22" i="2"/>
  <c r="G22" i="2" s="1"/>
  <c r="H22" i="2" s="1"/>
  <c r="H37" i="2" s="1"/>
  <c r="E23" i="2"/>
  <c r="G23" i="2" s="1"/>
  <c r="H23" i="2" s="1"/>
  <c r="E24" i="2"/>
  <c r="G24" i="2" s="1"/>
  <c r="H24" i="2" s="1"/>
  <c r="E25" i="2"/>
  <c r="G25" i="2" s="1"/>
  <c r="H25" i="2" s="1"/>
  <c r="E26" i="2"/>
  <c r="G26" i="2" s="1"/>
  <c r="H26" i="2" s="1"/>
  <c r="E27" i="2"/>
  <c r="G27" i="2" s="1"/>
  <c r="H27" i="2" s="1"/>
  <c r="E28" i="2"/>
  <c r="G28" i="2" s="1"/>
  <c r="H28" i="2" s="1"/>
  <c r="E29" i="2"/>
  <c r="G29" i="2" s="1"/>
  <c r="H29" i="2" s="1"/>
  <c r="E30" i="2"/>
  <c r="G30" i="2" s="1"/>
  <c r="H30" i="2" s="1"/>
  <c r="E31" i="2"/>
  <c r="G31" i="2" s="1"/>
  <c r="H31" i="2" s="1"/>
  <c r="E32" i="2"/>
  <c r="G32" i="2" s="1"/>
  <c r="H32" i="2" s="1"/>
  <c r="E33" i="2"/>
  <c r="G33" i="2" s="1"/>
  <c r="H33" i="2" s="1"/>
  <c r="E34" i="2"/>
  <c r="G34" i="2" s="1"/>
  <c r="H34" i="2" s="1"/>
  <c r="E35" i="2"/>
  <c r="G35" i="2" s="1"/>
  <c r="H35" i="2" s="1"/>
  <c r="E36" i="2"/>
  <c r="G36" i="2" s="1"/>
  <c r="H36" i="2" s="1"/>
  <c r="E42" i="2"/>
  <c r="G42" i="2" s="1"/>
  <c r="H42" i="2" s="1"/>
  <c r="E43" i="2"/>
  <c r="G43" i="2" s="1"/>
  <c r="H43" i="2" s="1"/>
  <c r="E44" i="2"/>
  <c r="G44" i="2" s="1"/>
  <c r="H44" i="2" s="1"/>
  <c r="E45" i="2"/>
  <c r="G45" i="2" s="1"/>
  <c r="H45" i="2" s="1"/>
  <c r="E46" i="2"/>
  <c r="G46" i="2" s="1"/>
  <c r="H46" i="2" s="1"/>
  <c r="E47" i="2"/>
  <c r="G47" i="2" s="1"/>
  <c r="H47" i="2" s="1"/>
  <c r="C4" i="2"/>
  <c r="C5" i="2"/>
  <c r="I5" i="2" s="1"/>
  <c r="C6" i="2"/>
  <c r="C7" i="2"/>
  <c r="C8" i="2"/>
  <c r="C9" i="2"/>
  <c r="C10" i="2"/>
  <c r="C11" i="2"/>
  <c r="C12" i="2"/>
  <c r="C18" i="2"/>
  <c r="I18" i="2" s="1"/>
  <c r="C19" i="2"/>
  <c r="C20" i="2"/>
  <c r="C21" i="2"/>
  <c r="C22" i="2"/>
  <c r="C23" i="2"/>
  <c r="C24" i="2"/>
  <c r="C25" i="2"/>
  <c r="C26" i="2"/>
  <c r="I26" i="2" s="1"/>
  <c r="C27" i="2"/>
  <c r="C28" i="2"/>
  <c r="C29" i="2"/>
  <c r="C30" i="2"/>
  <c r="C31" i="2"/>
  <c r="C32" i="2"/>
  <c r="C33" i="2"/>
  <c r="C34" i="2"/>
  <c r="I34" i="2" s="1"/>
  <c r="C35" i="2"/>
  <c r="C36" i="2"/>
  <c r="C42" i="2"/>
  <c r="C43" i="2"/>
  <c r="C44" i="2"/>
  <c r="C45" i="2"/>
  <c r="C46" i="2"/>
  <c r="C47" i="2"/>
  <c r="I47" i="2" s="1"/>
  <c r="E3" i="2"/>
  <c r="G3" i="2" s="1"/>
  <c r="H3" i="2" s="1"/>
  <c r="C3" i="2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7" i="1"/>
  <c r="C48" i="1"/>
  <c r="C49" i="1"/>
  <c r="C50" i="1"/>
  <c r="C51" i="1"/>
  <c r="C52" i="1"/>
  <c r="C53" i="1"/>
  <c r="C54" i="1"/>
  <c r="C3" i="1"/>
  <c r="E4" i="1"/>
  <c r="G4" i="1" s="1"/>
  <c r="H4" i="1" s="1"/>
  <c r="E5" i="1"/>
  <c r="G5" i="1" s="1"/>
  <c r="H5" i="1" s="1"/>
  <c r="E6" i="1"/>
  <c r="G6" i="1" s="1"/>
  <c r="H6" i="1" s="1"/>
  <c r="E7" i="1"/>
  <c r="G7" i="1" s="1"/>
  <c r="H7" i="1" s="1"/>
  <c r="E8" i="1"/>
  <c r="G8" i="1" s="1"/>
  <c r="H8" i="1" s="1"/>
  <c r="E9" i="1"/>
  <c r="G9" i="1" s="1"/>
  <c r="H9" i="1" s="1"/>
  <c r="E10" i="1"/>
  <c r="G10" i="1" s="1"/>
  <c r="H10" i="1" s="1"/>
  <c r="E11" i="1"/>
  <c r="G11" i="1" s="1"/>
  <c r="H11" i="1" s="1"/>
  <c r="E12" i="1"/>
  <c r="G12" i="1" s="1"/>
  <c r="H12" i="1" s="1"/>
  <c r="E13" i="1"/>
  <c r="G13" i="1" s="1"/>
  <c r="H13" i="1" s="1"/>
  <c r="E14" i="1"/>
  <c r="G14" i="1" s="1"/>
  <c r="H14" i="1" s="1"/>
  <c r="E15" i="1"/>
  <c r="G15" i="1" s="1"/>
  <c r="H15" i="1" s="1"/>
  <c r="E16" i="1"/>
  <c r="G16" i="1" s="1"/>
  <c r="H16" i="1" s="1"/>
  <c r="E23" i="1"/>
  <c r="G23" i="1" s="1"/>
  <c r="H23" i="1" s="1"/>
  <c r="E24" i="1"/>
  <c r="G24" i="1" s="1"/>
  <c r="H24" i="1" s="1"/>
  <c r="E25" i="1"/>
  <c r="G25" i="1" s="1"/>
  <c r="H25" i="1" s="1"/>
  <c r="E26" i="1"/>
  <c r="G26" i="1" s="1"/>
  <c r="H26" i="1" s="1"/>
  <c r="I26" i="1" s="1"/>
  <c r="E27" i="1"/>
  <c r="G27" i="1" s="1"/>
  <c r="H27" i="1" s="1"/>
  <c r="E28" i="1"/>
  <c r="G28" i="1" s="1"/>
  <c r="H28" i="1" s="1"/>
  <c r="I28" i="1" s="1"/>
  <c r="E29" i="1"/>
  <c r="G29" i="1" s="1"/>
  <c r="H29" i="1" s="1"/>
  <c r="I29" i="1" s="1"/>
  <c r="E30" i="1"/>
  <c r="G30" i="1" s="1"/>
  <c r="H30" i="1" s="1"/>
  <c r="I30" i="1" s="1"/>
  <c r="E31" i="1"/>
  <c r="G31" i="1" s="1"/>
  <c r="H31" i="1" s="1"/>
  <c r="I31" i="1" s="1"/>
  <c r="E32" i="1"/>
  <c r="G32" i="1" s="1"/>
  <c r="H32" i="1" s="1"/>
  <c r="E33" i="1"/>
  <c r="G33" i="1" s="1"/>
  <c r="H33" i="1" s="1"/>
  <c r="E34" i="1"/>
  <c r="G34" i="1" s="1"/>
  <c r="H34" i="1" s="1"/>
  <c r="I34" i="1" s="1"/>
  <c r="E35" i="1"/>
  <c r="G35" i="1" s="1"/>
  <c r="H35" i="1" s="1"/>
  <c r="E36" i="1"/>
  <c r="G36" i="1" s="1"/>
  <c r="H36" i="1" s="1"/>
  <c r="I36" i="1" s="1"/>
  <c r="E37" i="1"/>
  <c r="G37" i="1" s="1"/>
  <c r="H37" i="1" s="1"/>
  <c r="I37" i="1" s="1"/>
  <c r="E38" i="1"/>
  <c r="G38" i="1" s="1"/>
  <c r="H38" i="1" s="1"/>
  <c r="I38" i="1" s="1"/>
  <c r="E40" i="1"/>
  <c r="G40" i="1" s="1"/>
  <c r="H40" i="1" s="1"/>
  <c r="E47" i="1"/>
  <c r="G47" i="1" s="1"/>
  <c r="H47" i="1" s="1"/>
  <c r="E48" i="1"/>
  <c r="G48" i="1" s="1"/>
  <c r="H48" i="1" s="1"/>
  <c r="E50" i="1"/>
  <c r="G50" i="1" s="1"/>
  <c r="H50" i="1" s="1"/>
  <c r="E52" i="1"/>
  <c r="G52" i="1" s="1"/>
  <c r="H52" i="1" s="1"/>
  <c r="E53" i="1"/>
  <c r="G53" i="1" s="1"/>
  <c r="H53" i="1" s="1"/>
  <c r="E54" i="1"/>
  <c r="G54" i="1" s="1"/>
  <c r="H54" i="1" s="1"/>
  <c r="E3" i="1"/>
  <c r="G3" i="1" s="1"/>
  <c r="H3" i="1" s="1"/>
  <c r="E8" i="5" l="1"/>
  <c r="F7" i="5"/>
  <c r="C8" i="5"/>
  <c r="D7" i="5"/>
  <c r="G37" i="2"/>
  <c r="E37" i="2"/>
  <c r="I36" i="2"/>
  <c r="I28" i="2"/>
  <c r="I20" i="2"/>
  <c r="I7" i="2"/>
  <c r="I35" i="2"/>
  <c r="I27" i="2"/>
  <c r="I19" i="2"/>
  <c r="I37" i="2" s="1"/>
  <c r="I6" i="2"/>
  <c r="I43" i="2"/>
  <c r="I30" i="2"/>
  <c r="I22" i="2"/>
  <c r="I45" i="2"/>
  <c r="I32" i="2"/>
  <c r="I24" i="2"/>
  <c r="I11" i="2"/>
  <c r="I44" i="2"/>
  <c r="I31" i="2"/>
  <c r="I23" i="2"/>
  <c r="I10" i="2"/>
  <c r="I46" i="2"/>
  <c r="I33" i="2"/>
  <c r="I25" i="2"/>
  <c r="I12" i="2"/>
  <c r="I42" i="2"/>
  <c r="I29" i="2"/>
  <c r="I21" i="2"/>
  <c r="I8" i="2"/>
  <c r="I50" i="1"/>
  <c r="D18" i="1"/>
  <c r="I9" i="1"/>
  <c r="I51" i="1"/>
  <c r="I48" i="1"/>
  <c r="I52" i="1"/>
  <c r="G39" i="1"/>
  <c r="E41" i="1"/>
  <c r="D41" i="1"/>
  <c r="M40" i="1" s="1"/>
  <c r="H18" i="1"/>
  <c r="I13" i="1"/>
  <c r="I5" i="1"/>
  <c r="I15" i="1"/>
  <c r="I17" i="1"/>
  <c r="G18" i="1"/>
  <c r="P17" i="1"/>
  <c r="I16" i="1"/>
  <c r="I8" i="1"/>
  <c r="E18" i="1"/>
  <c r="I33" i="1"/>
  <c r="I12" i="1"/>
  <c r="I53" i="1"/>
  <c r="I23" i="1"/>
  <c r="I10" i="1"/>
  <c r="I7" i="1"/>
  <c r="I3" i="1"/>
  <c r="I25" i="1"/>
  <c r="I4" i="1"/>
  <c r="I47" i="1"/>
  <c r="I35" i="1"/>
  <c r="I27" i="1"/>
  <c r="I14" i="1"/>
  <c r="I6" i="1"/>
  <c r="I54" i="1"/>
  <c r="I40" i="1"/>
  <c r="I32" i="1"/>
  <c r="I24" i="1"/>
  <c r="I11" i="1"/>
  <c r="G6" i="3"/>
  <c r="E6" i="3"/>
  <c r="E13" i="3"/>
  <c r="I3" i="3"/>
  <c r="I4" i="3"/>
  <c r="I5" i="3"/>
  <c r="H4" i="2"/>
  <c r="I3" i="2"/>
  <c r="I39" i="2" l="1"/>
  <c r="I38" i="2"/>
  <c r="B37" i="2"/>
  <c r="C37" i="2"/>
  <c r="I4" i="2"/>
  <c r="H39" i="1"/>
  <c r="G41" i="1"/>
  <c r="I18" i="1"/>
  <c r="I6" i="3"/>
  <c r="G13" i="3"/>
  <c r="G18" i="3" s="1"/>
  <c r="E18" i="3"/>
  <c r="H13" i="3"/>
  <c r="H41" i="1" l="1"/>
  <c r="I39" i="1"/>
  <c r="I41" i="1" s="1"/>
  <c r="B18" i="1"/>
  <c r="C18" i="1"/>
  <c r="I13" i="3"/>
  <c r="I18" i="3" s="1"/>
  <c r="H18" i="3"/>
  <c r="C6" i="3"/>
  <c r="I7" i="3"/>
  <c r="I8" i="3"/>
  <c r="B6" i="3"/>
  <c r="I42" i="1" l="1"/>
  <c r="I43" i="1"/>
  <c r="C41" i="1"/>
  <c r="B41" i="1"/>
  <c r="I20" i="3"/>
  <c r="C18" i="3"/>
  <c r="B18" i="3"/>
  <c r="I19" i="3"/>
  <c r="D55" i="1" l="1"/>
  <c r="O53" i="1" s="1"/>
  <c r="O54" i="1" s="1"/>
  <c r="E49" i="1"/>
  <c r="G49" i="1" s="1"/>
  <c r="E55" i="1" l="1"/>
  <c r="H49" i="1"/>
  <c r="G55" i="1"/>
  <c r="I49" i="1" l="1"/>
  <c r="I55" i="1" s="1"/>
  <c r="H55" i="1"/>
  <c r="I57" i="1" l="1"/>
  <c r="I56" i="1"/>
  <c r="B55" i="1"/>
  <c r="C55" i="1"/>
  <c r="E9" i="2"/>
  <c r="G9" i="2" s="1"/>
  <c r="D13" i="2"/>
  <c r="N17" i="2" s="1"/>
  <c r="H9" i="2" l="1"/>
  <c r="G13" i="2"/>
  <c r="E13" i="2"/>
  <c r="I9" i="2" l="1"/>
  <c r="H13" i="2"/>
  <c r="I13" i="2" l="1"/>
  <c r="I15" i="2" l="1"/>
  <c r="C13" i="2"/>
  <c r="B13" i="2"/>
  <c r="I14" i="2"/>
  <c r="I49" i="2" l="1"/>
  <c r="I50" i="2"/>
</calcChain>
</file>

<file path=xl/sharedStrings.xml><?xml version="1.0" encoding="utf-8"?>
<sst xmlns="http://schemas.openxmlformats.org/spreadsheetml/2006/main" count="108" uniqueCount="27">
  <si>
    <t>Tramo</t>
  </si>
  <si>
    <t>Trazado A</t>
  </si>
  <si>
    <t>Trazado B</t>
  </si>
  <si>
    <t>Monto Indemnización (CLP)</t>
  </si>
  <si>
    <t>Valor promedio Servidumbre (CLP/Ha)</t>
  </si>
  <si>
    <t>Entre Ríos - Río Malleco</t>
  </si>
  <si>
    <t>Río Malleco - Ciruelos</t>
  </si>
  <si>
    <t>Ciruelos - Pichirropulli</t>
  </si>
  <si>
    <t>Total</t>
  </si>
  <si>
    <t>ER-RM</t>
  </si>
  <si>
    <t>AH</t>
  </si>
  <si>
    <t>Estimación (CLP/m2)</t>
  </si>
  <si>
    <t>Estimación (CLP/ha)</t>
  </si>
  <si>
    <t>Longitud Serv (km)</t>
  </si>
  <si>
    <t>Longitud Serv (m)</t>
  </si>
  <si>
    <t>Ancho Serv (m)</t>
  </si>
  <si>
    <t>Superficie Serv (m2)</t>
  </si>
  <si>
    <t>Superficie Serv (ha)</t>
  </si>
  <si>
    <t>Valor Indemnización Serv (CLP)</t>
  </si>
  <si>
    <t>RM-CI</t>
  </si>
  <si>
    <t>CI-PICH</t>
  </si>
  <si>
    <t>CLP</t>
  </si>
  <si>
    <t>USD</t>
  </si>
  <si>
    <t>UF</t>
  </si>
  <si>
    <t>N°</t>
  </si>
  <si>
    <t xml:space="preserve">Costo Bypass </t>
  </si>
  <si>
    <t>Costo Tramo homologable a Bypass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</si>
</sst>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 &quot;$&quot;* #,##0_ ;_ &quot;$&quot;* \-#,##0_ ;_ &quot;$&quot;* &quot;-&quot;_ ;_ @_ "/>
    <numFmt numFmtId="44" formatCode="_ &quot;$&quot;* #,##0.00_ ;_ &quot;$&quot;* \-#,##0.00_ ;_ &quot;$&quot;* &quot;-&quot;??_ ;_ @_ "/>
    <numFmt numFmtId="164" formatCode="0.00000000000"/>
    <numFmt numFmtId="165" formatCode="0.0000"/>
    <numFmt numFmtId="166" formatCode="0.000"/>
    <numFmt numFmtId="167" formatCode="#,##0_ ;\-#,##0\ "/>
    <numFmt numFmtId="168" formatCode="0.000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42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117">
    <xf numFmtId="0" fontId="0" fillId="0" borderId="0" xfId="0"/>
    <xf numFmtId="1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" fontId="0" fillId="0" borderId="10" xfId="0" applyNumberFormat="1" applyBorder="1"/>
    <xf numFmtId="0" fontId="0" fillId="0" borderId="10" xfId="0" applyBorder="1"/>
    <xf numFmtId="42" fontId="0" fillId="0" borderId="10" xfId="1" applyFont="1" applyBorder="1"/>
    <xf numFmtId="2" fontId="0" fillId="0" borderId="10" xfId="0" applyNumberFormat="1" applyBorder="1"/>
    <xf numFmtId="1" fontId="13" fillId="33" borderId="10" xfId="0" applyNumberFormat="1" applyFont="1" applyFill="1" applyBorder="1" applyAlignment="1">
      <alignment horizontal="center" vertical="center" wrapText="1"/>
    </xf>
    <xf numFmtId="166" fontId="13" fillId="33" borderId="10" xfId="0" applyNumberFormat="1" applyFont="1" applyFill="1" applyBorder="1" applyAlignment="1">
      <alignment horizontal="center" vertical="center" wrapText="1"/>
    </xf>
    <xf numFmtId="0" fontId="13" fillId="33" borderId="10" xfId="0" applyFont="1" applyFill="1" applyBorder="1" applyAlignment="1">
      <alignment horizontal="center" vertical="center" wrapText="1"/>
    </xf>
    <xf numFmtId="1" fontId="13" fillId="33" borderId="11" xfId="0" applyNumberFormat="1" applyFont="1" applyFill="1" applyBorder="1" applyAlignment="1">
      <alignment horizontal="center" vertical="center" wrapText="1"/>
    </xf>
    <xf numFmtId="1" fontId="13" fillId="33" borderId="12" xfId="0" applyNumberFormat="1" applyFont="1" applyFill="1" applyBorder="1" applyAlignment="1">
      <alignment horizontal="center" vertical="center" wrapText="1"/>
    </xf>
    <xf numFmtId="166" fontId="13" fillId="33" borderId="12" xfId="0" applyNumberFormat="1" applyFont="1" applyFill="1" applyBorder="1" applyAlignment="1">
      <alignment horizontal="center" vertical="center" wrapText="1"/>
    </xf>
    <xf numFmtId="0" fontId="13" fillId="33" borderId="13" xfId="0" applyFont="1" applyFill="1" applyBorder="1" applyAlignment="1">
      <alignment horizontal="center" vertical="center" wrapText="1"/>
    </xf>
    <xf numFmtId="1" fontId="0" fillId="0" borderId="14" xfId="0" applyNumberFormat="1" applyBorder="1"/>
    <xf numFmtId="42" fontId="0" fillId="0" borderId="15" xfId="1" applyFont="1" applyBorder="1"/>
    <xf numFmtId="1" fontId="0" fillId="0" borderId="16" xfId="0" applyNumberFormat="1" applyBorder="1"/>
    <xf numFmtId="1" fontId="0" fillId="0" borderId="17" xfId="0" applyNumberFormat="1" applyBorder="1"/>
    <xf numFmtId="42" fontId="0" fillId="0" borderId="17" xfId="1" applyFont="1" applyBorder="1"/>
    <xf numFmtId="0" fontId="0" fillId="0" borderId="17" xfId="0" applyBorder="1"/>
    <xf numFmtId="2" fontId="0" fillId="0" borderId="17" xfId="0" applyNumberFormat="1" applyBorder="1"/>
    <xf numFmtId="42" fontId="0" fillId="0" borderId="18" xfId="1" applyFont="1" applyBorder="1"/>
    <xf numFmtId="42" fontId="0" fillId="0" borderId="19" xfId="1" applyFont="1" applyBorder="1"/>
    <xf numFmtId="4" fontId="0" fillId="0" borderId="0" xfId="0" applyNumberFormat="1"/>
    <xf numFmtId="1" fontId="16" fillId="34" borderId="22" xfId="0" applyNumberFormat="1" applyFont="1" applyFill="1" applyBorder="1"/>
    <xf numFmtId="42" fontId="16" fillId="34" borderId="23" xfId="1" applyFont="1" applyFill="1" applyBorder="1"/>
    <xf numFmtId="1" fontId="16" fillId="34" borderId="24" xfId="0" applyNumberFormat="1" applyFont="1" applyFill="1" applyBorder="1"/>
    <xf numFmtId="42" fontId="16" fillId="34" borderId="21" xfId="0" applyNumberFormat="1" applyFont="1" applyFill="1" applyBorder="1"/>
    <xf numFmtId="0" fontId="16" fillId="34" borderId="13" xfId="0" applyFont="1" applyFill="1" applyBorder="1"/>
    <xf numFmtId="42" fontId="16" fillId="34" borderId="14" xfId="0" applyNumberFormat="1" applyFont="1" applyFill="1" applyBorder="1"/>
    <xf numFmtId="0" fontId="16" fillId="34" borderId="15" xfId="0" applyFont="1" applyFill="1" applyBorder="1"/>
    <xf numFmtId="167" fontId="16" fillId="34" borderId="16" xfId="0" applyNumberFormat="1" applyFont="1" applyFill="1" applyBorder="1"/>
    <xf numFmtId="0" fontId="16" fillId="34" borderId="18" xfId="0" applyFont="1" applyFill="1" applyBorder="1"/>
    <xf numFmtId="2" fontId="16" fillId="34" borderId="23" xfId="1" applyNumberFormat="1" applyFont="1" applyFill="1" applyBorder="1"/>
    <xf numFmtId="1" fontId="16" fillId="34" borderId="23" xfId="1" applyNumberFormat="1" applyFont="1" applyFill="1" applyBorder="1"/>
    <xf numFmtId="1" fontId="16" fillId="0" borderId="0" xfId="0" applyNumberFormat="1" applyFont="1"/>
    <xf numFmtId="16" fontId="16" fillId="0" borderId="0" xfId="0" applyNumberFormat="1" applyFont="1"/>
    <xf numFmtId="42" fontId="18" fillId="0" borderId="10" xfId="1" applyFont="1" applyBorder="1"/>
    <xf numFmtId="1" fontId="18" fillId="0" borderId="10" xfId="0" applyNumberFormat="1" applyFont="1" applyBorder="1"/>
    <xf numFmtId="0" fontId="18" fillId="0" borderId="10" xfId="0" applyFont="1" applyBorder="1"/>
    <xf numFmtId="2" fontId="18" fillId="0" borderId="10" xfId="0" applyNumberFormat="1" applyFont="1" applyBorder="1"/>
    <xf numFmtId="42" fontId="18" fillId="0" borderId="15" xfId="1" applyFont="1" applyBorder="1"/>
    <xf numFmtId="1" fontId="20" fillId="33" borderId="11" xfId="0" applyNumberFormat="1" applyFont="1" applyFill="1" applyBorder="1" applyAlignment="1">
      <alignment horizontal="center" vertical="center" wrapText="1"/>
    </xf>
    <xf numFmtId="1" fontId="20" fillId="33" borderId="12" xfId="0" applyNumberFormat="1" applyFont="1" applyFill="1" applyBorder="1" applyAlignment="1">
      <alignment horizontal="center" vertical="center" wrapText="1"/>
    </xf>
    <xf numFmtId="166" fontId="20" fillId="33" borderId="12" xfId="0" applyNumberFormat="1" applyFont="1" applyFill="1" applyBorder="1" applyAlignment="1">
      <alignment horizontal="center" vertical="center" wrapText="1"/>
    </xf>
    <xf numFmtId="0" fontId="20" fillId="33" borderId="13" xfId="0" applyFont="1" applyFill="1" applyBorder="1" applyAlignment="1">
      <alignment horizontal="center" vertical="center" wrapText="1"/>
    </xf>
    <xf numFmtId="1" fontId="18" fillId="0" borderId="14" xfId="0" applyNumberFormat="1" applyFont="1" applyBorder="1" applyAlignment="1">
      <alignment horizontal="center"/>
    </xf>
    <xf numFmtId="42" fontId="18" fillId="0" borderId="10" xfId="1" applyFont="1" applyFill="1" applyBorder="1"/>
    <xf numFmtId="166" fontId="18" fillId="0" borderId="10" xfId="0" applyNumberFormat="1" applyFont="1" applyBorder="1"/>
    <xf numFmtId="42" fontId="18" fillId="0" borderId="15" xfId="1" applyFont="1" applyFill="1" applyBorder="1"/>
    <xf numFmtId="1" fontId="19" fillId="0" borderId="16" xfId="0" applyNumberFormat="1" applyFont="1" applyBorder="1"/>
    <xf numFmtId="42" fontId="19" fillId="0" borderId="17" xfId="1" applyFont="1" applyFill="1" applyBorder="1"/>
    <xf numFmtId="166" fontId="19" fillId="0" borderId="17" xfId="0" applyNumberFormat="1" applyFont="1" applyBorder="1"/>
    <xf numFmtId="1" fontId="19" fillId="0" borderId="17" xfId="0" applyNumberFormat="1" applyFont="1" applyBorder="1"/>
    <xf numFmtId="42" fontId="19" fillId="0" borderId="18" xfId="1" applyFont="1" applyFill="1" applyBorder="1"/>
    <xf numFmtId="0" fontId="18" fillId="0" borderId="0" xfId="0" applyFont="1"/>
    <xf numFmtId="1" fontId="18" fillId="0" borderId="14" xfId="0" applyNumberFormat="1" applyFont="1" applyBorder="1"/>
    <xf numFmtId="1" fontId="18" fillId="0" borderId="16" xfId="0" applyNumberFormat="1" applyFont="1" applyBorder="1"/>
    <xf numFmtId="1" fontId="18" fillId="0" borderId="19" xfId="0" applyNumberFormat="1" applyFont="1" applyBorder="1"/>
    <xf numFmtId="42" fontId="18" fillId="0" borderId="19" xfId="1" applyFont="1" applyFill="1" applyBorder="1"/>
    <xf numFmtId="166" fontId="18" fillId="0" borderId="19" xfId="0" applyNumberFormat="1" applyFont="1" applyBorder="1"/>
    <xf numFmtId="0" fontId="18" fillId="0" borderId="19" xfId="0" applyFont="1" applyBorder="1"/>
    <xf numFmtId="2" fontId="18" fillId="0" borderId="19" xfId="0" applyNumberFormat="1" applyFont="1" applyBorder="1"/>
    <xf numFmtId="42" fontId="18" fillId="0" borderId="20" xfId="1" applyFont="1" applyFill="1" applyBorder="1"/>
    <xf numFmtId="1" fontId="18" fillId="0" borderId="0" xfId="0" applyNumberFormat="1" applyFont="1"/>
    <xf numFmtId="1" fontId="19" fillId="34" borderId="22" xfId="0" applyNumberFormat="1" applyFont="1" applyFill="1" applyBorder="1"/>
    <xf numFmtId="42" fontId="19" fillId="34" borderId="23" xfId="1" applyFont="1" applyFill="1" applyBorder="1"/>
    <xf numFmtId="166" fontId="19" fillId="34" borderId="23" xfId="0" applyNumberFormat="1" applyFont="1" applyFill="1" applyBorder="1"/>
    <xf numFmtId="1" fontId="19" fillId="34" borderId="23" xfId="0" applyNumberFormat="1" applyFont="1" applyFill="1" applyBorder="1"/>
    <xf numFmtId="42" fontId="19" fillId="34" borderId="21" xfId="0" applyNumberFormat="1" applyFont="1" applyFill="1" applyBorder="1"/>
    <xf numFmtId="0" fontId="19" fillId="34" borderId="13" xfId="0" applyFont="1" applyFill="1" applyBorder="1"/>
    <xf numFmtId="166" fontId="18" fillId="0" borderId="0" xfId="0" applyNumberFormat="1" applyFont="1"/>
    <xf numFmtId="42" fontId="19" fillId="34" borderId="14" xfId="0" applyNumberFormat="1" applyFont="1" applyFill="1" applyBorder="1"/>
    <xf numFmtId="0" fontId="19" fillId="34" borderId="15" xfId="0" applyFont="1" applyFill="1" applyBorder="1"/>
    <xf numFmtId="167" fontId="19" fillId="34" borderId="16" xfId="0" applyNumberFormat="1" applyFont="1" applyFill="1" applyBorder="1"/>
    <xf numFmtId="0" fontId="19" fillId="34" borderId="18" xfId="0" applyFont="1" applyFill="1" applyBorder="1"/>
    <xf numFmtId="1" fontId="19" fillId="0" borderId="0" xfId="0" applyNumberFormat="1" applyFont="1"/>
    <xf numFmtId="42" fontId="19" fillId="0" borderId="0" xfId="1" applyFont="1" applyFill="1" applyBorder="1"/>
    <xf numFmtId="166" fontId="19" fillId="0" borderId="0" xfId="0" applyNumberFormat="1" applyFont="1"/>
    <xf numFmtId="42" fontId="0" fillId="0" borderId="0" xfId="0" applyNumberFormat="1"/>
    <xf numFmtId="42" fontId="0" fillId="0" borderId="10" xfId="0" applyNumberFormat="1" applyBorder="1"/>
    <xf numFmtId="42" fontId="16" fillId="0" borderId="10" xfId="0" applyNumberFormat="1" applyFont="1" applyBorder="1"/>
    <xf numFmtId="1" fontId="20" fillId="33" borderId="25" xfId="0" applyNumberFormat="1" applyFont="1" applyFill="1" applyBorder="1" applyAlignment="1">
      <alignment horizontal="center" vertical="center" wrapText="1"/>
    </xf>
    <xf numFmtId="1" fontId="20" fillId="33" borderId="26" xfId="0" applyNumberFormat="1" applyFont="1" applyFill="1" applyBorder="1" applyAlignment="1">
      <alignment horizontal="center" vertical="center" wrapText="1"/>
    </xf>
    <xf numFmtId="166" fontId="20" fillId="33" borderId="26" xfId="0" applyNumberFormat="1" applyFont="1" applyFill="1" applyBorder="1" applyAlignment="1">
      <alignment horizontal="center" vertical="center" wrapText="1"/>
    </xf>
    <xf numFmtId="0" fontId="20" fillId="33" borderId="27" xfId="0" applyFont="1" applyFill="1" applyBorder="1" applyAlignment="1">
      <alignment horizontal="center" vertical="center" wrapText="1"/>
    </xf>
    <xf numFmtId="1" fontId="18" fillId="0" borderId="11" xfId="0" applyNumberFormat="1" applyFont="1" applyBorder="1"/>
    <xf numFmtId="1" fontId="18" fillId="0" borderId="12" xfId="0" applyNumberFormat="1" applyFont="1" applyBorder="1"/>
    <xf numFmtId="42" fontId="18" fillId="0" borderId="12" xfId="1" applyFont="1" applyBorder="1"/>
    <xf numFmtId="2" fontId="18" fillId="0" borderId="12" xfId="0" applyNumberFormat="1" applyFont="1" applyBorder="1"/>
    <xf numFmtId="0" fontId="18" fillId="0" borderId="12" xfId="0" applyFont="1" applyBorder="1"/>
    <xf numFmtId="42" fontId="18" fillId="0" borderId="13" xfId="1" applyFont="1" applyBorder="1"/>
    <xf numFmtId="1" fontId="18" fillId="0" borderId="28" xfId="0" applyNumberFormat="1" applyFont="1" applyBorder="1"/>
    <xf numFmtId="42" fontId="18" fillId="0" borderId="19" xfId="1" applyFont="1" applyBorder="1"/>
    <xf numFmtId="42" fontId="18" fillId="0" borderId="20" xfId="1" applyFont="1" applyBorder="1"/>
    <xf numFmtId="42" fontId="19" fillId="0" borderId="22" xfId="0" applyNumberFormat="1" applyFont="1" applyBorder="1"/>
    <xf numFmtId="42" fontId="19" fillId="0" borderId="23" xfId="0" applyNumberFormat="1" applyFont="1" applyBorder="1"/>
    <xf numFmtId="2" fontId="19" fillId="0" borderId="23" xfId="0" applyNumberFormat="1" applyFont="1" applyBorder="1"/>
    <xf numFmtId="1" fontId="19" fillId="0" borderId="23" xfId="0" applyNumberFormat="1" applyFont="1" applyBorder="1"/>
    <xf numFmtId="42" fontId="19" fillId="0" borderId="24" xfId="0" applyNumberFormat="1" applyFont="1" applyBorder="1"/>
    <xf numFmtId="2" fontId="0" fillId="0" borderId="0" xfId="0" applyNumberFormat="1"/>
    <xf numFmtId="0" fontId="19" fillId="0" borderId="23" xfId="0" applyFont="1" applyBorder="1"/>
    <xf numFmtId="42" fontId="19" fillId="0" borderId="23" xfId="1" applyFont="1" applyBorder="1"/>
    <xf numFmtId="1" fontId="18" fillId="0" borderId="17" xfId="0" applyNumberFormat="1" applyFont="1" applyBorder="1"/>
    <xf numFmtId="42" fontId="18" fillId="0" borderId="17" xfId="1" applyFont="1" applyBorder="1"/>
    <xf numFmtId="2" fontId="18" fillId="0" borderId="17" xfId="0" applyNumberFormat="1" applyFont="1" applyBorder="1"/>
    <xf numFmtId="0" fontId="18" fillId="0" borderId="17" xfId="0" applyFont="1" applyBorder="1"/>
    <xf numFmtId="42" fontId="18" fillId="0" borderId="18" xfId="1" applyFont="1" applyBorder="1"/>
    <xf numFmtId="0" fontId="0" fillId="0" borderId="0" xfId="0" applyAlignment="1">
      <alignment horizontal="center" wrapText="1"/>
    </xf>
    <xf numFmtId="0" fontId="16" fillId="0" borderId="10" xfId="0" applyFont="1" applyBorder="1"/>
    <xf numFmtId="44" fontId="16" fillId="0" borderId="10" xfId="0" applyNumberFormat="1" applyFont="1" applyBorder="1"/>
    <xf numFmtId="168" fontId="0" fillId="0" borderId="0" xfId="43" applyNumberFormat="1" applyFont="1"/>
    <xf numFmtId="10" fontId="0" fillId="0" borderId="0" xfId="43" applyNumberFormat="1" applyFont="1"/>
    <xf numFmtId="0" fontId="13" fillId="33" borderId="10" xfId="0" applyFont="1" applyFill="1" applyBorder="1" applyAlignment="1">
      <alignment horizontal="center"/>
    </xf>
    <xf numFmtId="0" fontId="13" fillId="33" borderId="10" xfId="0" applyFont="1" applyFill="1" applyBorder="1" applyAlignment="1">
      <alignment horizontal="center" vertical="center" wrapText="1"/>
    </xf>
  </cellXfs>
  <cellStyles count="44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oneda [0]" xfId="1" builtinId="7"/>
    <cellStyle name="Neutral" xfId="9" builtinId="28" customBuiltin="1"/>
    <cellStyle name="Normal" xfId="0" builtinId="0"/>
    <cellStyle name="Notas" xfId="16" builtinId="10" customBuiltin="1"/>
    <cellStyle name="Porcentaje" xfId="43" builtinId="5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1BD7A-C728-4232-8742-97381C69354F}">
  <dimension ref="B2:G16"/>
  <sheetViews>
    <sheetView workbookViewId="0">
      <selection activeCell="J10" sqref="J10"/>
    </sheetView>
  </sheetViews>
  <sheetFormatPr baseColWidth="10" defaultColWidth="11.453125" defaultRowHeight="14.5" x14ac:dyDescent="0.35"/>
  <cols>
    <col min="2" max="2" width="21.7265625" bestFit="1" customWidth="1"/>
    <col min="3" max="3" width="20.453125" customWidth="1"/>
    <col min="4" max="4" width="19.26953125" customWidth="1"/>
    <col min="5" max="6" width="19" customWidth="1"/>
  </cols>
  <sheetData>
    <row r="2" spans="2:7" x14ac:dyDescent="0.35">
      <c r="B2" s="116" t="s">
        <v>0</v>
      </c>
      <c r="C2" s="115" t="s">
        <v>1</v>
      </c>
      <c r="D2" s="115"/>
      <c r="E2" s="115" t="s">
        <v>2</v>
      </c>
      <c r="F2" s="115"/>
    </row>
    <row r="3" spans="2:7" ht="43.5" x14ac:dyDescent="0.35">
      <c r="B3" s="116"/>
      <c r="C3" s="11" t="s">
        <v>3</v>
      </c>
      <c r="D3" s="11" t="s">
        <v>4</v>
      </c>
      <c r="E3" s="11" t="s">
        <v>3</v>
      </c>
      <c r="F3" s="11" t="s">
        <v>4</v>
      </c>
      <c r="G3" s="110"/>
    </row>
    <row r="4" spans="2:7" x14ac:dyDescent="0.35">
      <c r="B4" s="6" t="s">
        <v>5</v>
      </c>
      <c r="C4" s="82">
        <f>+Longitud_Serv_A!I18</f>
        <v>43861491899.186974</v>
      </c>
      <c r="D4" s="82">
        <f>+Longitud_Serv_A!C18</f>
        <v>49866564.305997349</v>
      </c>
      <c r="E4" s="82">
        <f>+Longitud_Serv_B!I13</f>
        <v>31434087027.22736</v>
      </c>
      <c r="F4" s="82">
        <f>+Longitud_Serv_B!C13</f>
        <v>33446513.044456247</v>
      </c>
    </row>
    <row r="5" spans="2:7" x14ac:dyDescent="0.35">
      <c r="B5" s="6" t="s">
        <v>6</v>
      </c>
      <c r="C5" s="82">
        <f>+Longitud_Serv_A!I41</f>
        <v>57429127508.028961</v>
      </c>
      <c r="D5" s="82">
        <f>+Longitud_Serv_A!C41</f>
        <v>40198572.949405283</v>
      </c>
      <c r="E5" s="82">
        <f>+Longitud_Serv_B!I37</f>
        <v>56085692220.884377</v>
      </c>
      <c r="F5" s="82">
        <f>+Longitud_Serv_B!C37</f>
        <v>39163206.415274724</v>
      </c>
    </row>
    <row r="6" spans="2:7" x14ac:dyDescent="0.35">
      <c r="B6" s="6" t="s">
        <v>7</v>
      </c>
      <c r="C6" s="82">
        <f>+Longitud_Serv_A!I55</f>
        <v>18596181344.118179</v>
      </c>
      <c r="D6" s="82">
        <f>+Longitud_Serv_A!C55</f>
        <v>36915496.464750722</v>
      </c>
      <c r="E6" s="82">
        <f>+Longitud_Serv_B!I48</f>
        <v>16615622941.372314</v>
      </c>
      <c r="F6" s="82">
        <f>+Longitud_Serv_B!C48</f>
        <v>36003152.015660368</v>
      </c>
    </row>
    <row r="7" spans="2:7" x14ac:dyDescent="0.35">
      <c r="B7" s="111" t="s">
        <v>8</v>
      </c>
      <c r="C7" s="83">
        <f>SUM(C4:C6)</f>
        <v>119886800751.33412</v>
      </c>
      <c r="D7" s="83">
        <f>C7/D9</f>
        <v>42634556.06801378</v>
      </c>
      <c r="E7" s="83">
        <f>SUM(E4:E6)</f>
        <v>104135402189.48405</v>
      </c>
      <c r="F7" s="112">
        <f>E7/F9</f>
        <v>36752315.873731755</v>
      </c>
    </row>
    <row r="8" spans="2:7" x14ac:dyDescent="0.35">
      <c r="C8" s="81">
        <f>C7/D15</f>
        <v>125874658.24400127</v>
      </c>
      <c r="E8" s="81">
        <f>E7/D15</f>
        <v>109336541.46707271</v>
      </c>
    </row>
    <row r="9" spans="2:7" x14ac:dyDescent="0.35">
      <c r="D9" s="1">
        <f>+Longitud_Serv_A!H18+Longitud_Serv_A!H41+Longitud_Serv_A!H55</f>
        <v>2811.9631540218661</v>
      </c>
      <c r="F9" s="102">
        <f>+Longitud_Serv_B!H13+Longitud_Serv_B!H37+Longitud_Serv_B!H48</f>
        <v>2833.4378314350929</v>
      </c>
    </row>
    <row r="15" spans="2:7" x14ac:dyDescent="0.35">
      <c r="D15">
        <v>952.43</v>
      </c>
    </row>
    <row r="16" spans="2:7" x14ac:dyDescent="0.35">
      <c r="D16" s="25">
        <v>33359.360000000001</v>
      </c>
    </row>
  </sheetData>
  <mergeCells count="3">
    <mergeCell ref="C2:D2"/>
    <mergeCell ref="E2:F2"/>
    <mergeCell ref="B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7"/>
  <sheetViews>
    <sheetView topLeftCell="A5" workbookViewId="0">
      <selection activeCell="N13" sqref="N13:Q26"/>
    </sheetView>
  </sheetViews>
  <sheetFormatPr baseColWidth="10" defaultColWidth="11.453125" defaultRowHeight="14.5" x14ac:dyDescent="0.35"/>
  <cols>
    <col min="1" max="1" width="6.7265625" style="1" customWidth="1"/>
    <col min="2" max="2" width="10.7265625" style="1" customWidth="1"/>
    <col min="3" max="3" width="13" style="1" bestFit="1" customWidth="1"/>
    <col min="4" max="4" width="11.453125" style="4" customWidth="1"/>
    <col min="5" max="5" width="10.54296875" style="1" bestFit="1" customWidth="1"/>
    <col min="6" max="6" width="9" customWidth="1"/>
    <col min="9" max="9" width="16.7265625" bestFit="1" customWidth="1"/>
    <col min="10" max="10" width="4.7265625" bestFit="1" customWidth="1"/>
    <col min="11" max="11" width="9.1796875" bestFit="1" customWidth="1"/>
  </cols>
  <sheetData>
    <row r="1" spans="1:9" ht="15" thickBot="1" x14ac:dyDescent="0.4">
      <c r="A1" s="1" t="s">
        <v>9</v>
      </c>
    </row>
    <row r="2" spans="1:9" ht="26" x14ac:dyDescent="0.35">
      <c r="A2" s="44" t="s">
        <v>10</v>
      </c>
      <c r="B2" s="45" t="s">
        <v>11</v>
      </c>
      <c r="C2" s="45" t="s">
        <v>12</v>
      </c>
      <c r="D2" s="46" t="s">
        <v>13</v>
      </c>
      <c r="E2" s="45" t="s">
        <v>14</v>
      </c>
      <c r="F2" s="45" t="s">
        <v>15</v>
      </c>
      <c r="G2" s="45" t="s">
        <v>16</v>
      </c>
      <c r="H2" s="45" t="s">
        <v>17</v>
      </c>
      <c r="I2" s="47" t="s">
        <v>18</v>
      </c>
    </row>
    <row r="3" spans="1:9" x14ac:dyDescent="0.35">
      <c r="A3" s="48">
        <v>7</v>
      </c>
      <c r="B3" s="49">
        <v>6000</v>
      </c>
      <c r="C3" s="49">
        <f>B3*10000</f>
        <v>60000000</v>
      </c>
      <c r="D3" s="50">
        <v>8.5600213034999992</v>
      </c>
      <c r="E3" s="40">
        <f>D3*1000</f>
        <v>8560.0213034999997</v>
      </c>
      <c r="F3" s="41">
        <v>65</v>
      </c>
      <c r="G3" s="40">
        <f>F3*E3</f>
        <v>556401.38472750003</v>
      </c>
      <c r="H3" s="42">
        <f>G3/10000</f>
        <v>55.640138472750003</v>
      </c>
      <c r="I3" s="51">
        <f>H3*C3</f>
        <v>3338408308.3650002</v>
      </c>
    </row>
    <row r="4" spans="1:9" x14ac:dyDescent="0.35">
      <c r="A4" s="48">
        <v>1</v>
      </c>
      <c r="B4" s="49">
        <v>4500</v>
      </c>
      <c r="C4" s="49">
        <f t="shared" ref="C4:C40" si="0">B4*10000</f>
        <v>45000000</v>
      </c>
      <c r="D4" s="50">
        <v>7.9921580894800002</v>
      </c>
      <c r="E4" s="40">
        <f t="shared" ref="E4:E40" si="1">D4*1000</f>
        <v>7992.1580894799999</v>
      </c>
      <c r="F4" s="41">
        <v>65</v>
      </c>
      <c r="G4" s="40">
        <f t="shared" ref="G4:G40" si="2">F4*E4</f>
        <v>519490.27581620001</v>
      </c>
      <c r="H4" s="42">
        <f t="shared" ref="H4:H40" si="3">G4/10000</f>
        <v>51.949027581620001</v>
      </c>
      <c r="I4" s="51">
        <f t="shared" ref="I4:I40" si="4">H4*C4</f>
        <v>2337706241.1729002</v>
      </c>
    </row>
    <row r="5" spans="1:9" x14ac:dyDescent="0.35">
      <c r="A5" s="48">
        <v>2</v>
      </c>
      <c r="B5" s="49">
        <v>7500</v>
      </c>
      <c r="C5" s="49">
        <f t="shared" si="0"/>
        <v>75000000</v>
      </c>
      <c r="D5" s="50">
        <v>2.2750066364000001</v>
      </c>
      <c r="E5" s="40">
        <f t="shared" si="1"/>
        <v>2275.0066363999999</v>
      </c>
      <c r="F5" s="41">
        <v>65</v>
      </c>
      <c r="G5" s="40">
        <f t="shared" si="2"/>
        <v>147875.431366</v>
      </c>
      <c r="H5" s="42">
        <f t="shared" si="3"/>
        <v>14.7875431366</v>
      </c>
      <c r="I5" s="51">
        <f t="shared" si="4"/>
        <v>1109065735.2450001</v>
      </c>
    </row>
    <row r="6" spans="1:9" x14ac:dyDescent="0.35">
      <c r="A6" s="48">
        <v>3</v>
      </c>
      <c r="B6" s="49">
        <v>3500</v>
      </c>
      <c r="C6" s="49">
        <f t="shared" si="0"/>
        <v>35000000</v>
      </c>
      <c r="D6" s="50">
        <v>5.9151427324299997</v>
      </c>
      <c r="E6" s="40">
        <f t="shared" si="1"/>
        <v>5915.1427324299993</v>
      </c>
      <c r="F6" s="41">
        <v>65</v>
      </c>
      <c r="G6" s="40">
        <f t="shared" si="2"/>
        <v>384484.27760794997</v>
      </c>
      <c r="H6" s="42">
        <f t="shared" si="3"/>
        <v>38.448427760794999</v>
      </c>
      <c r="I6" s="51">
        <f t="shared" si="4"/>
        <v>1345694971.627825</v>
      </c>
    </row>
    <row r="7" spans="1:9" x14ac:dyDescent="0.35">
      <c r="A7" s="48">
        <v>4</v>
      </c>
      <c r="B7" s="49">
        <v>8000</v>
      </c>
      <c r="C7" s="49">
        <f t="shared" si="0"/>
        <v>80000000</v>
      </c>
      <c r="D7" s="50">
        <v>2.4642267435899998</v>
      </c>
      <c r="E7" s="40">
        <f t="shared" si="1"/>
        <v>2464.2267435899998</v>
      </c>
      <c r="F7" s="41">
        <v>65</v>
      </c>
      <c r="G7" s="40">
        <f t="shared" si="2"/>
        <v>160174.73833334999</v>
      </c>
      <c r="H7" s="42">
        <f t="shared" si="3"/>
        <v>16.017473833335</v>
      </c>
      <c r="I7" s="51">
        <f t="shared" si="4"/>
        <v>1281397906.6668</v>
      </c>
    </row>
    <row r="8" spans="1:9" x14ac:dyDescent="0.35">
      <c r="A8" s="48">
        <v>5</v>
      </c>
      <c r="B8" s="49">
        <v>3000</v>
      </c>
      <c r="C8" s="49">
        <f t="shared" si="0"/>
        <v>30000000</v>
      </c>
      <c r="D8" s="50">
        <v>3.3664279455599999</v>
      </c>
      <c r="E8" s="40">
        <f t="shared" si="1"/>
        <v>3366.4279455599999</v>
      </c>
      <c r="F8" s="41">
        <v>65</v>
      </c>
      <c r="G8" s="40">
        <f t="shared" si="2"/>
        <v>218817.81646139998</v>
      </c>
      <c r="H8" s="42">
        <f t="shared" si="3"/>
        <v>21.881781646139999</v>
      </c>
      <c r="I8" s="51">
        <f t="shared" si="4"/>
        <v>656453449.38419998</v>
      </c>
    </row>
    <row r="9" spans="1:9" x14ac:dyDescent="0.35">
      <c r="A9" s="48">
        <v>6</v>
      </c>
      <c r="B9" s="49">
        <v>5000</v>
      </c>
      <c r="C9" s="49">
        <f t="shared" si="0"/>
        <v>50000000</v>
      </c>
      <c r="D9" s="50">
        <v>3.3538849343499999</v>
      </c>
      <c r="E9" s="40">
        <f t="shared" si="1"/>
        <v>3353.8849343500001</v>
      </c>
      <c r="F9" s="41">
        <v>65</v>
      </c>
      <c r="G9" s="40">
        <f t="shared" si="2"/>
        <v>218002.52073275001</v>
      </c>
      <c r="H9" s="42">
        <f t="shared" si="3"/>
        <v>21.800252073275001</v>
      </c>
      <c r="I9" s="51">
        <f t="shared" si="4"/>
        <v>1090012603.6637499</v>
      </c>
    </row>
    <row r="10" spans="1:9" x14ac:dyDescent="0.35">
      <c r="A10" s="48">
        <v>8</v>
      </c>
      <c r="B10" s="49">
        <v>3000</v>
      </c>
      <c r="C10" s="49">
        <f t="shared" si="0"/>
        <v>30000000</v>
      </c>
      <c r="D10" s="50">
        <v>3.3928589593399998</v>
      </c>
      <c r="E10" s="40">
        <f t="shared" si="1"/>
        <v>3392.8589593399997</v>
      </c>
      <c r="F10" s="41">
        <v>65</v>
      </c>
      <c r="G10" s="40">
        <f t="shared" si="2"/>
        <v>220535.83235709998</v>
      </c>
      <c r="H10" s="42">
        <f t="shared" si="3"/>
        <v>22.053583235709997</v>
      </c>
      <c r="I10" s="51">
        <f t="shared" si="4"/>
        <v>661607497.07129991</v>
      </c>
    </row>
    <row r="11" spans="1:9" x14ac:dyDescent="0.35">
      <c r="A11" s="48">
        <v>10</v>
      </c>
      <c r="B11" s="49">
        <v>7500</v>
      </c>
      <c r="C11" s="49">
        <f t="shared" si="0"/>
        <v>75000000</v>
      </c>
      <c r="D11" s="50">
        <v>7.1923666910900002</v>
      </c>
      <c r="E11" s="40">
        <f t="shared" si="1"/>
        <v>7192.3666910900001</v>
      </c>
      <c r="F11" s="41">
        <v>65</v>
      </c>
      <c r="G11" s="40">
        <f t="shared" si="2"/>
        <v>467503.83492085</v>
      </c>
      <c r="H11" s="42">
        <f t="shared" si="3"/>
        <v>46.750383492085</v>
      </c>
      <c r="I11" s="51">
        <f t="shared" si="4"/>
        <v>3506278761.9063749</v>
      </c>
    </row>
    <row r="12" spans="1:9" x14ac:dyDescent="0.35">
      <c r="A12" s="48">
        <v>6</v>
      </c>
      <c r="B12" s="49">
        <v>5000</v>
      </c>
      <c r="C12" s="49">
        <f t="shared" si="0"/>
        <v>50000000</v>
      </c>
      <c r="D12" s="50">
        <v>6.01667675743</v>
      </c>
      <c r="E12" s="40">
        <f t="shared" si="1"/>
        <v>6016.6767574300002</v>
      </c>
      <c r="F12" s="41">
        <v>65</v>
      </c>
      <c r="G12" s="40">
        <f t="shared" si="2"/>
        <v>391083.98923295003</v>
      </c>
      <c r="H12" s="42">
        <f t="shared" si="3"/>
        <v>39.108398923295006</v>
      </c>
      <c r="I12" s="51">
        <f t="shared" si="4"/>
        <v>1955419946.1647503</v>
      </c>
    </row>
    <row r="13" spans="1:9" x14ac:dyDescent="0.35">
      <c r="A13" s="48">
        <v>12</v>
      </c>
      <c r="B13" s="49">
        <v>9500</v>
      </c>
      <c r="C13" s="49">
        <f t="shared" si="0"/>
        <v>95000000</v>
      </c>
      <c r="D13" s="50">
        <v>14.181972136300001</v>
      </c>
      <c r="E13" s="40">
        <f t="shared" si="1"/>
        <v>14181.972136300001</v>
      </c>
      <c r="F13" s="41">
        <v>65</v>
      </c>
      <c r="G13" s="40">
        <f t="shared" si="2"/>
        <v>921828.18885950011</v>
      </c>
      <c r="H13" s="42">
        <f t="shared" si="3"/>
        <v>92.182818885950013</v>
      </c>
      <c r="I13" s="51">
        <f t="shared" si="4"/>
        <v>8757367794.1652508</v>
      </c>
    </row>
    <row r="14" spans="1:9" x14ac:dyDescent="0.35">
      <c r="A14" s="48">
        <v>6</v>
      </c>
      <c r="B14" s="49">
        <v>5000</v>
      </c>
      <c r="C14" s="49">
        <f t="shared" si="0"/>
        <v>50000000</v>
      </c>
      <c r="D14" s="50">
        <v>3.75614305062</v>
      </c>
      <c r="E14" s="40">
        <f t="shared" si="1"/>
        <v>3756.1430506199999</v>
      </c>
      <c r="F14" s="41">
        <v>65</v>
      </c>
      <c r="G14" s="40">
        <f t="shared" si="2"/>
        <v>244149.29829030001</v>
      </c>
      <c r="H14" s="42">
        <f t="shared" si="3"/>
        <v>24.414929829030001</v>
      </c>
      <c r="I14" s="51">
        <f t="shared" si="4"/>
        <v>1220746491.4514999</v>
      </c>
    </row>
    <row r="15" spans="1:9" x14ac:dyDescent="0.35">
      <c r="A15" s="48">
        <v>9</v>
      </c>
      <c r="B15" s="49">
        <v>3500</v>
      </c>
      <c r="C15" s="49">
        <f t="shared" si="0"/>
        <v>35000000</v>
      </c>
      <c r="D15" s="50">
        <v>3.2425444086300002</v>
      </c>
      <c r="E15" s="40">
        <f t="shared" si="1"/>
        <v>3242.5444086300004</v>
      </c>
      <c r="F15" s="41">
        <v>65</v>
      </c>
      <c r="G15" s="40">
        <f t="shared" si="2"/>
        <v>210765.38656095002</v>
      </c>
      <c r="H15" s="42">
        <f t="shared" si="3"/>
        <v>21.076538656095003</v>
      </c>
      <c r="I15" s="51">
        <f t="shared" si="4"/>
        <v>737678852.96332514</v>
      </c>
    </row>
    <row r="16" spans="1:9" x14ac:dyDescent="0.35">
      <c r="A16" s="48">
        <v>11</v>
      </c>
      <c r="B16" s="49">
        <v>6500</v>
      </c>
      <c r="C16" s="49">
        <f t="shared" si="0"/>
        <v>65000000</v>
      </c>
      <c r="D16" s="50">
        <v>15.207371125</v>
      </c>
      <c r="E16" s="40">
        <f t="shared" si="1"/>
        <v>15207.371125</v>
      </c>
      <c r="F16" s="41">
        <v>65</v>
      </c>
      <c r="G16" s="40">
        <f t="shared" si="2"/>
        <v>988479.12312499993</v>
      </c>
      <c r="H16" s="42">
        <f t="shared" si="3"/>
        <v>98.847912312499986</v>
      </c>
      <c r="I16" s="51">
        <f t="shared" si="4"/>
        <v>6425114300.312499</v>
      </c>
    </row>
    <row r="17" spans="1:16" x14ac:dyDescent="0.35">
      <c r="A17" s="48">
        <v>8</v>
      </c>
      <c r="B17" s="49">
        <v>3000</v>
      </c>
      <c r="C17" s="49">
        <f t="shared" si="0"/>
        <v>30000000</v>
      </c>
      <c r="D17" s="50">
        <f>52.5527643027-4.15</f>
        <v>48.4027643027</v>
      </c>
      <c r="E17" s="40">
        <f t="shared" si="1"/>
        <v>48402.764302700001</v>
      </c>
      <c r="F17" s="41">
        <v>65</v>
      </c>
      <c r="G17" s="40">
        <f t="shared" si="2"/>
        <v>3146179.6796754999</v>
      </c>
      <c r="H17" s="42">
        <f t="shared" si="3"/>
        <v>314.61796796754999</v>
      </c>
      <c r="I17" s="51">
        <f t="shared" si="4"/>
        <v>9438539039.0264988</v>
      </c>
      <c r="O17">
        <v>135.32</v>
      </c>
      <c r="P17" s="4">
        <f>O17-D18</f>
        <v>4.3418358001190427E-4</v>
      </c>
    </row>
    <row r="18" spans="1:16" ht="15" thickBot="1" x14ac:dyDescent="0.4">
      <c r="A18" s="52" t="s">
        <v>8</v>
      </c>
      <c r="B18" s="53">
        <f>I18/G18</f>
        <v>4986.6564305997344</v>
      </c>
      <c r="C18" s="53">
        <f>I18/H18</f>
        <v>49866564.305997349</v>
      </c>
      <c r="D18" s="54">
        <f>SUM(D3:D17)</f>
        <v>135.31956581641998</v>
      </c>
      <c r="E18" s="55">
        <f t="shared" ref="E18:I18" si="5">SUM(E3:E17)</f>
        <v>135319.56581642001</v>
      </c>
      <c r="F18" s="55">
        <v>65</v>
      </c>
      <c r="G18" s="55">
        <f t="shared" si="5"/>
        <v>8795771.778067302</v>
      </c>
      <c r="H18" s="54">
        <f t="shared" si="5"/>
        <v>879.57717780673011</v>
      </c>
      <c r="I18" s="56">
        <f t="shared" si="5"/>
        <v>43861491899.186974</v>
      </c>
      <c r="O18">
        <v>111.12</v>
      </c>
    </row>
    <row r="19" spans="1:16" x14ac:dyDescent="0.35">
      <c r="A19" s="78"/>
      <c r="B19" s="79"/>
      <c r="C19" s="79"/>
      <c r="D19" s="80"/>
      <c r="E19" s="78"/>
      <c r="F19" s="78"/>
      <c r="G19" s="78"/>
      <c r="H19" s="80"/>
      <c r="I19" s="74">
        <f>I18/$K$56</f>
        <v>46052194.806113809</v>
      </c>
      <c r="O19">
        <f>O17-O18</f>
        <v>24.199999999999989</v>
      </c>
    </row>
    <row r="20" spans="1:16" ht="15" thickBot="1" x14ac:dyDescent="0.4">
      <c r="A20"/>
      <c r="B20"/>
      <c r="C20"/>
      <c r="D20"/>
      <c r="E20"/>
      <c r="I20" s="76">
        <f>I18/$K$57</f>
        <v>1314818.1469664578</v>
      </c>
    </row>
    <row r="21" spans="1:16" ht="15" thickBot="1" x14ac:dyDescent="0.4">
      <c r="A21" s="57" t="s">
        <v>19</v>
      </c>
      <c r="B21" s="57"/>
      <c r="C21" s="57"/>
      <c r="D21" s="57"/>
      <c r="E21" s="57"/>
      <c r="F21" s="57"/>
      <c r="G21" s="57"/>
      <c r="H21" s="57"/>
      <c r="I21" s="57"/>
      <c r="O21" s="102"/>
      <c r="P21" s="113"/>
    </row>
    <row r="22" spans="1:16" ht="26" x14ac:dyDescent="0.35">
      <c r="A22" s="44" t="s">
        <v>10</v>
      </c>
      <c r="B22" s="45" t="s">
        <v>11</v>
      </c>
      <c r="C22" s="45" t="s">
        <v>12</v>
      </c>
      <c r="D22" s="46" t="s">
        <v>13</v>
      </c>
      <c r="E22" s="45" t="s">
        <v>14</v>
      </c>
      <c r="F22" s="45" t="s">
        <v>15</v>
      </c>
      <c r="G22" s="45" t="s">
        <v>16</v>
      </c>
      <c r="H22" s="45" t="s">
        <v>17</v>
      </c>
      <c r="I22" s="47" t="s">
        <v>18</v>
      </c>
      <c r="O22" s="102"/>
      <c r="P22" s="113"/>
    </row>
    <row r="23" spans="1:16" x14ac:dyDescent="0.35">
      <c r="A23" s="58">
        <v>15</v>
      </c>
      <c r="B23" s="40">
        <v>4000</v>
      </c>
      <c r="C23" s="49">
        <f t="shared" si="0"/>
        <v>40000000</v>
      </c>
      <c r="D23" s="50">
        <v>29.8333852441</v>
      </c>
      <c r="E23" s="40">
        <f t="shared" si="1"/>
        <v>29833.385244100002</v>
      </c>
      <c r="F23" s="41">
        <v>65</v>
      </c>
      <c r="G23" s="40">
        <f t="shared" si="2"/>
        <v>1939170.0408665</v>
      </c>
      <c r="H23" s="42">
        <f t="shared" si="3"/>
        <v>193.91700408665</v>
      </c>
      <c r="I23" s="51">
        <f t="shared" si="4"/>
        <v>7756680163.4659996</v>
      </c>
    </row>
    <row r="24" spans="1:16" x14ac:dyDescent="0.35">
      <c r="A24" s="58">
        <v>16</v>
      </c>
      <c r="B24" s="40">
        <v>2500</v>
      </c>
      <c r="C24" s="49">
        <f t="shared" si="0"/>
        <v>25000000</v>
      </c>
      <c r="D24" s="50">
        <v>8.3071000888499995</v>
      </c>
      <c r="E24" s="40">
        <f t="shared" si="1"/>
        <v>8307.1000888500002</v>
      </c>
      <c r="F24" s="41">
        <v>65</v>
      </c>
      <c r="G24" s="40">
        <f t="shared" si="2"/>
        <v>539961.50577525003</v>
      </c>
      <c r="H24" s="42">
        <f t="shared" si="3"/>
        <v>53.996150577525</v>
      </c>
      <c r="I24" s="51">
        <f t="shared" si="4"/>
        <v>1349903764.4381249</v>
      </c>
      <c r="O24">
        <v>219.8</v>
      </c>
      <c r="P24" s="114">
        <v>1</v>
      </c>
    </row>
    <row r="25" spans="1:16" x14ac:dyDescent="0.35">
      <c r="A25" s="58">
        <v>15</v>
      </c>
      <c r="B25" s="40">
        <v>4000</v>
      </c>
      <c r="C25" s="49">
        <f t="shared" si="0"/>
        <v>40000000</v>
      </c>
      <c r="D25" s="50">
        <v>6.0027972381200003</v>
      </c>
      <c r="E25" s="40">
        <f t="shared" si="1"/>
        <v>6002.7972381200007</v>
      </c>
      <c r="F25" s="41">
        <v>65</v>
      </c>
      <c r="G25" s="40">
        <f t="shared" si="2"/>
        <v>390181.82047780004</v>
      </c>
      <c r="H25" s="42">
        <f t="shared" si="3"/>
        <v>39.018182047780002</v>
      </c>
      <c r="I25" s="51">
        <f t="shared" si="4"/>
        <v>1560727281.9112</v>
      </c>
      <c r="O25">
        <v>159.988</v>
      </c>
      <c r="P25" s="114">
        <f>(O25*P24)/O24</f>
        <v>0.72787989080982707</v>
      </c>
    </row>
    <row r="26" spans="1:16" x14ac:dyDescent="0.35">
      <c r="A26" s="58">
        <v>15</v>
      </c>
      <c r="B26" s="40">
        <v>4000</v>
      </c>
      <c r="C26" s="49">
        <f t="shared" si="0"/>
        <v>40000000</v>
      </c>
      <c r="D26" s="50">
        <v>34.223350366799998</v>
      </c>
      <c r="E26" s="40">
        <f t="shared" si="1"/>
        <v>34223.350366799998</v>
      </c>
      <c r="F26" s="41">
        <v>65</v>
      </c>
      <c r="G26" s="40">
        <f t="shared" si="2"/>
        <v>2224517.7738419999</v>
      </c>
      <c r="H26" s="42">
        <f t="shared" si="3"/>
        <v>222.4517773842</v>
      </c>
      <c r="I26" s="51">
        <f t="shared" si="4"/>
        <v>8898071095.368</v>
      </c>
      <c r="O26">
        <f>O24-O25</f>
        <v>59.812000000000012</v>
      </c>
    </row>
    <row r="27" spans="1:16" x14ac:dyDescent="0.35">
      <c r="A27" s="58">
        <v>17</v>
      </c>
      <c r="B27" s="40">
        <v>6000</v>
      </c>
      <c r="C27" s="49">
        <f t="shared" si="0"/>
        <v>60000000</v>
      </c>
      <c r="D27" s="50">
        <v>2.2274014796800001</v>
      </c>
      <c r="E27" s="40">
        <f t="shared" si="1"/>
        <v>2227.4014796800002</v>
      </c>
      <c r="F27" s="41">
        <v>65</v>
      </c>
      <c r="G27" s="40">
        <f t="shared" si="2"/>
        <v>144781.09617920002</v>
      </c>
      <c r="H27" s="42">
        <f t="shared" si="3"/>
        <v>14.478109617920001</v>
      </c>
      <c r="I27" s="51">
        <f t="shared" si="4"/>
        <v>868686577.07520008</v>
      </c>
    </row>
    <row r="28" spans="1:16" x14ac:dyDescent="0.35">
      <c r="A28" s="58">
        <v>15</v>
      </c>
      <c r="B28" s="40">
        <v>4000</v>
      </c>
      <c r="C28" s="49">
        <f t="shared" si="0"/>
        <v>40000000</v>
      </c>
      <c r="D28" s="50">
        <v>4.5368555026299999</v>
      </c>
      <c r="E28" s="40">
        <f t="shared" si="1"/>
        <v>4536.85550263</v>
      </c>
      <c r="F28" s="41">
        <v>65</v>
      </c>
      <c r="G28" s="40">
        <f t="shared" si="2"/>
        <v>294895.60767095</v>
      </c>
      <c r="H28" s="42">
        <f t="shared" si="3"/>
        <v>29.489560767095</v>
      </c>
      <c r="I28" s="51">
        <f t="shared" si="4"/>
        <v>1179582430.6838</v>
      </c>
    </row>
    <row r="29" spans="1:16" x14ac:dyDescent="0.35">
      <c r="A29" s="58">
        <v>16</v>
      </c>
      <c r="B29" s="40">
        <v>2500</v>
      </c>
      <c r="C29" s="49">
        <f t="shared" si="0"/>
        <v>25000000</v>
      </c>
      <c r="D29" s="50">
        <v>4.1247365827799998</v>
      </c>
      <c r="E29" s="40">
        <f t="shared" si="1"/>
        <v>4124.7365827799995</v>
      </c>
      <c r="F29" s="41">
        <v>65</v>
      </c>
      <c r="G29" s="40">
        <f t="shared" si="2"/>
        <v>268107.87788069999</v>
      </c>
      <c r="H29" s="42">
        <f t="shared" si="3"/>
        <v>26.810787788069998</v>
      </c>
      <c r="I29" s="51">
        <f t="shared" si="4"/>
        <v>670269694.70174992</v>
      </c>
    </row>
    <row r="30" spans="1:16" x14ac:dyDescent="0.35">
      <c r="A30" s="58">
        <v>15</v>
      </c>
      <c r="B30" s="40">
        <v>4000</v>
      </c>
      <c r="C30" s="49">
        <f t="shared" si="0"/>
        <v>40000000</v>
      </c>
      <c r="D30" s="50">
        <v>0.42619500308399999</v>
      </c>
      <c r="E30" s="40">
        <f t="shared" si="1"/>
        <v>426.19500308400001</v>
      </c>
      <c r="F30" s="41">
        <v>65</v>
      </c>
      <c r="G30" s="40">
        <f t="shared" si="2"/>
        <v>27702.675200460002</v>
      </c>
      <c r="H30" s="42">
        <f t="shared" si="3"/>
        <v>2.7702675200460001</v>
      </c>
      <c r="I30" s="51">
        <f t="shared" si="4"/>
        <v>110810700.80184001</v>
      </c>
    </row>
    <row r="31" spans="1:16" x14ac:dyDescent="0.35">
      <c r="A31" s="58">
        <v>17</v>
      </c>
      <c r="B31" s="40">
        <v>6000</v>
      </c>
      <c r="C31" s="49">
        <f t="shared" si="0"/>
        <v>60000000</v>
      </c>
      <c r="D31" s="50">
        <v>6.4046009276799998</v>
      </c>
      <c r="E31" s="40">
        <f t="shared" si="1"/>
        <v>6404.6009276799996</v>
      </c>
      <c r="F31" s="41">
        <v>65</v>
      </c>
      <c r="G31" s="40">
        <f t="shared" si="2"/>
        <v>416299.06029919995</v>
      </c>
      <c r="H31" s="42">
        <f t="shared" si="3"/>
        <v>41.629906029919994</v>
      </c>
      <c r="I31" s="51">
        <f t="shared" si="4"/>
        <v>2497794361.7951994</v>
      </c>
    </row>
    <row r="32" spans="1:16" x14ac:dyDescent="0.35">
      <c r="A32" s="58">
        <v>18</v>
      </c>
      <c r="B32" s="40">
        <v>6500</v>
      </c>
      <c r="C32" s="49">
        <f t="shared" si="0"/>
        <v>65000000</v>
      </c>
      <c r="D32" s="50">
        <v>9.3552811631200008</v>
      </c>
      <c r="E32" s="40">
        <f t="shared" si="1"/>
        <v>9355.2811631200002</v>
      </c>
      <c r="F32" s="41">
        <v>65</v>
      </c>
      <c r="G32" s="40">
        <f t="shared" si="2"/>
        <v>608093.27560279996</v>
      </c>
      <c r="H32" s="42">
        <f t="shared" si="3"/>
        <v>60.809327560279996</v>
      </c>
      <c r="I32" s="51">
        <f t="shared" si="4"/>
        <v>3952606291.4181995</v>
      </c>
    </row>
    <row r="33" spans="1:13" x14ac:dyDescent="0.35">
      <c r="A33" s="58">
        <v>15</v>
      </c>
      <c r="B33" s="40">
        <v>4000</v>
      </c>
      <c r="C33" s="49">
        <f t="shared" si="0"/>
        <v>40000000</v>
      </c>
      <c r="D33" s="50">
        <v>3.0787355112500001</v>
      </c>
      <c r="E33" s="40">
        <f t="shared" si="1"/>
        <v>3078.7355112499999</v>
      </c>
      <c r="F33" s="41">
        <v>65</v>
      </c>
      <c r="G33" s="40">
        <f t="shared" si="2"/>
        <v>200117.80823125</v>
      </c>
      <c r="H33" s="42">
        <f t="shared" si="3"/>
        <v>20.011780823125001</v>
      </c>
      <c r="I33" s="51">
        <f t="shared" si="4"/>
        <v>800471232.92500007</v>
      </c>
    </row>
    <row r="34" spans="1:13" x14ac:dyDescent="0.35">
      <c r="A34" s="58">
        <v>16</v>
      </c>
      <c r="B34" s="40">
        <v>2500</v>
      </c>
      <c r="C34" s="49">
        <f t="shared" si="0"/>
        <v>25000000</v>
      </c>
      <c r="D34" s="50">
        <v>22.562720218199999</v>
      </c>
      <c r="E34" s="40">
        <f t="shared" si="1"/>
        <v>22562.7202182</v>
      </c>
      <c r="F34" s="41">
        <v>65</v>
      </c>
      <c r="G34" s="40">
        <f t="shared" si="2"/>
        <v>1466576.814183</v>
      </c>
      <c r="H34" s="42">
        <f t="shared" si="3"/>
        <v>146.6576814183</v>
      </c>
      <c r="I34" s="51">
        <f t="shared" si="4"/>
        <v>3666442035.4575</v>
      </c>
    </row>
    <row r="35" spans="1:13" x14ac:dyDescent="0.35">
      <c r="A35" s="58">
        <v>19</v>
      </c>
      <c r="B35" s="40">
        <v>8000</v>
      </c>
      <c r="C35" s="49">
        <f t="shared" si="0"/>
        <v>80000000</v>
      </c>
      <c r="D35" s="50">
        <v>7.6573472279499999</v>
      </c>
      <c r="E35" s="40">
        <f t="shared" si="1"/>
        <v>7657.3472279500002</v>
      </c>
      <c r="F35" s="41">
        <v>65</v>
      </c>
      <c r="G35" s="40">
        <f t="shared" si="2"/>
        <v>497727.56981675001</v>
      </c>
      <c r="H35" s="42">
        <f t="shared" si="3"/>
        <v>49.772756981675002</v>
      </c>
      <c r="I35" s="51">
        <f t="shared" si="4"/>
        <v>3981820558.5339999</v>
      </c>
    </row>
    <row r="36" spans="1:13" x14ac:dyDescent="0.35">
      <c r="A36" s="58">
        <v>18</v>
      </c>
      <c r="B36" s="40">
        <v>6500</v>
      </c>
      <c r="C36" s="49">
        <f t="shared" si="0"/>
        <v>65000000</v>
      </c>
      <c r="D36" s="50">
        <v>5.86137499226</v>
      </c>
      <c r="E36" s="40">
        <f t="shared" si="1"/>
        <v>5861.37499226</v>
      </c>
      <c r="F36" s="41">
        <v>65</v>
      </c>
      <c r="G36" s="40">
        <f t="shared" si="2"/>
        <v>380989.37449690001</v>
      </c>
      <c r="H36" s="42">
        <f t="shared" si="3"/>
        <v>38.098937449689998</v>
      </c>
      <c r="I36" s="51">
        <f t="shared" si="4"/>
        <v>2476430934.2298498</v>
      </c>
    </row>
    <row r="37" spans="1:13" x14ac:dyDescent="0.35">
      <c r="A37" s="58">
        <v>22</v>
      </c>
      <c r="B37" s="40">
        <v>3500</v>
      </c>
      <c r="C37" s="49">
        <f t="shared" si="0"/>
        <v>35000000</v>
      </c>
      <c r="D37" s="50">
        <v>16.004912189900001</v>
      </c>
      <c r="E37" s="40">
        <f t="shared" si="1"/>
        <v>16004.9121899</v>
      </c>
      <c r="F37" s="41">
        <v>65</v>
      </c>
      <c r="G37" s="40">
        <f t="shared" si="2"/>
        <v>1040319.2923435</v>
      </c>
      <c r="H37" s="42">
        <f t="shared" si="3"/>
        <v>104.03192923435</v>
      </c>
      <c r="I37" s="51">
        <f t="shared" si="4"/>
        <v>3641117523.20225</v>
      </c>
    </row>
    <row r="38" spans="1:13" x14ac:dyDescent="0.35">
      <c r="A38" s="58">
        <v>15</v>
      </c>
      <c r="B38" s="40">
        <v>4000</v>
      </c>
      <c r="C38" s="49">
        <f t="shared" si="0"/>
        <v>40000000</v>
      </c>
      <c r="D38" s="50">
        <v>15.770429032799999</v>
      </c>
      <c r="E38" s="40">
        <f t="shared" si="1"/>
        <v>15770.429032799999</v>
      </c>
      <c r="F38" s="41">
        <v>65</v>
      </c>
      <c r="G38" s="40">
        <f t="shared" si="2"/>
        <v>1025077.8871319999</v>
      </c>
      <c r="H38" s="42">
        <f t="shared" si="3"/>
        <v>102.5077887132</v>
      </c>
      <c r="I38" s="51">
        <f t="shared" si="4"/>
        <v>4100311548.5279999</v>
      </c>
    </row>
    <row r="39" spans="1:13" x14ac:dyDescent="0.35">
      <c r="A39" s="58">
        <v>20</v>
      </c>
      <c r="B39" s="40">
        <v>2500</v>
      </c>
      <c r="C39" s="49">
        <f t="shared" si="0"/>
        <v>25000000</v>
      </c>
      <c r="D39" s="50">
        <f>35.4050935489</f>
        <v>35.405093548899998</v>
      </c>
      <c r="E39" s="40">
        <f t="shared" si="1"/>
        <v>35405.093548899997</v>
      </c>
      <c r="F39" s="41">
        <v>65</v>
      </c>
      <c r="G39" s="40">
        <f t="shared" si="2"/>
        <v>2301331.0806784998</v>
      </c>
      <c r="H39" s="42">
        <f t="shared" si="3"/>
        <v>230.13310806784997</v>
      </c>
      <c r="I39" s="51">
        <f t="shared" si="4"/>
        <v>5753327701.696249</v>
      </c>
    </row>
    <row r="40" spans="1:13" x14ac:dyDescent="0.35">
      <c r="A40" s="58">
        <v>19</v>
      </c>
      <c r="B40" s="40">
        <v>8000</v>
      </c>
      <c r="C40" s="49">
        <f t="shared" si="0"/>
        <v>80000000</v>
      </c>
      <c r="D40" s="50">
        <f>8.76683386884-0.759</f>
        <v>8.0078338688399988</v>
      </c>
      <c r="E40" s="40">
        <f t="shared" si="1"/>
        <v>8007.833868839999</v>
      </c>
      <c r="F40" s="41">
        <v>65</v>
      </c>
      <c r="G40" s="40">
        <f t="shared" si="2"/>
        <v>520509.20147459995</v>
      </c>
      <c r="H40" s="42">
        <f t="shared" si="3"/>
        <v>52.050920147459998</v>
      </c>
      <c r="I40" s="51">
        <f t="shared" si="4"/>
        <v>4164073611.7967997</v>
      </c>
      <c r="L40">
        <v>219.79</v>
      </c>
      <c r="M40" s="4">
        <f>L40-D41</f>
        <v>-1.501869440403425E-4</v>
      </c>
    </row>
    <row r="41" spans="1:13" ht="15" thickBot="1" x14ac:dyDescent="0.4">
      <c r="A41" s="52" t="s">
        <v>8</v>
      </c>
      <c r="B41" s="53">
        <f>I41/G41</f>
        <v>4019.8572949405275</v>
      </c>
      <c r="C41" s="53">
        <f>I41/H41</f>
        <v>40198572.949405283</v>
      </c>
      <c r="D41" s="54">
        <f>SUM(D23:D40)</f>
        <v>219.79015018694403</v>
      </c>
      <c r="E41" s="54">
        <f t="shared" ref="E41:I41" si="6">SUM(E23:E40)</f>
        <v>219790.150186944</v>
      </c>
      <c r="F41" s="55">
        <v>65</v>
      </c>
      <c r="G41" s="55">
        <f t="shared" si="6"/>
        <v>14286359.762151359</v>
      </c>
      <c r="H41" s="54">
        <f t="shared" si="6"/>
        <v>1428.6359762151358</v>
      </c>
      <c r="I41" s="56">
        <f t="shared" si="6"/>
        <v>57429127508.028961</v>
      </c>
    </row>
    <row r="42" spans="1:13" x14ac:dyDescent="0.35">
      <c r="A42" s="78"/>
      <c r="B42" s="79"/>
      <c r="C42" s="79"/>
      <c r="D42" s="80"/>
      <c r="E42" s="80"/>
      <c r="F42" s="78"/>
      <c r="G42" s="78"/>
      <c r="H42" s="80"/>
      <c r="I42" s="74">
        <f>I41/$K$56</f>
        <v>60297478.563284405</v>
      </c>
    </row>
    <row r="43" spans="1:13" ht="15" thickBot="1" x14ac:dyDescent="0.4">
      <c r="A43" s="78"/>
      <c r="B43" s="79"/>
      <c r="C43" s="79"/>
      <c r="D43" s="80"/>
      <c r="E43" s="80"/>
      <c r="F43" s="78"/>
      <c r="G43" s="78"/>
      <c r="H43" s="80"/>
      <c r="I43" s="76">
        <f>I41/$K$57</f>
        <v>1721529.6548863335</v>
      </c>
    </row>
    <row r="45" spans="1:13" ht="15" thickBot="1" x14ac:dyDescent="0.4">
      <c r="A45" t="s">
        <v>20</v>
      </c>
      <c r="B45"/>
      <c r="C45"/>
      <c r="D45"/>
      <c r="E45"/>
    </row>
    <row r="46" spans="1:13" ht="26" x14ac:dyDescent="0.35">
      <c r="A46" s="44" t="s">
        <v>10</v>
      </c>
      <c r="B46" s="45" t="s">
        <v>11</v>
      </c>
      <c r="C46" s="45" t="s">
        <v>12</v>
      </c>
      <c r="D46" s="46" t="s">
        <v>13</v>
      </c>
      <c r="E46" s="45" t="s">
        <v>14</v>
      </c>
      <c r="F46" s="45" t="s">
        <v>15</v>
      </c>
      <c r="G46" s="45" t="s">
        <v>16</v>
      </c>
      <c r="H46" s="45" t="s">
        <v>17</v>
      </c>
      <c r="I46" s="47" t="s">
        <v>18</v>
      </c>
      <c r="J46" s="57"/>
    </row>
    <row r="47" spans="1:13" x14ac:dyDescent="0.35">
      <c r="A47" s="58">
        <v>22</v>
      </c>
      <c r="B47" s="40">
        <v>3500</v>
      </c>
      <c r="C47" s="49">
        <f t="shared" ref="C47:C54" si="7">B47*10000</f>
        <v>35000000</v>
      </c>
      <c r="D47" s="50">
        <v>13.4064885025</v>
      </c>
      <c r="E47" s="40">
        <f t="shared" ref="E47:E54" si="8">D47*1000</f>
        <v>13406.4885025</v>
      </c>
      <c r="F47" s="41">
        <v>65</v>
      </c>
      <c r="G47" s="40">
        <f t="shared" ref="G47:G54" si="9">F47*E47</f>
        <v>871421.75266250002</v>
      </c>
      <c r="H47" s="42">
        <f t="shared" ref="H47:H54" si="10">G47/10000</f>
        <v>87.142175266250007</v>
      </c>
      <c r="I47" s="51">
        <f t="shared" ref="I47:I54" si="11">H47*C47</f>
        <v>3049976134.3187504</v>
      </c>
      <c r="J47" s="57"/>
    </row>
    <row r="48" spans="1:13" x14ac:dyDescent="0.35">
      <c r="A48" s="58">
        <v>18</v>
      </c>
      <c r="B48" s="40">
        <v>6500</v>
      </c>
      <c r="C48" s="49">
        <f t="shared" si="7"/>
        <v>65000000</v>
      </c>
      <c r="D48" s="50">
        <v>7.5284955304499999</v>
      </c>
      <c r="E48" s="40">
        <f t="shared" si="8"/>
        <v>7528.4955304499999</v>
      </c>
      <c r="F48" s="41">
        <v>65</v>
      </c>
      <c r="G48" s="40">
        <f t="shared" si="9"/>
        <v>489352.20947925001</v>
      </c>
      <c r="H48" s="42">
        <f t="shared" si="10"/>
        <v>48.935220947925004</v>
      </c>
      <c r="I48" s="51">
        <f t="shared" si="11"/>
        <v>3180789361.6151252</v>
      </c>
      <c r="J48" s="57"/>
    </row>
    <row r="49" spans="1:15" x14ac:dyDescent="0.35">
      <c r="A49" s="58">
        <v>20</v>
      </c>
      <c r="B49" s="40">
        <v>2500</v>
      </c>
      <c r="C49" s="49">
        <f t="shared" si="7"/>
        <v>25000000</v>
      </c>
      <c r="D49" s="50">
        <f>33.3308420908+O56</f>
        <v>35.641257560287208</v>
      </c>
      <c r="E49" s="40">
        <f t="shared" si="8"/>
        <v>35641.257560287209</v>
      </c>
      <c r="F49" s="41">
        <v>65</v>
      </c>
      <c r="G49" s="40">
        <f t="shared" si="9"/>
        <v>2316681.7414186685</v>
      </c>
      <c r="H49" s="42">
        <f t="shared" si="10"/>
        <v>231.66817414186684</v>
      </c>
      <c r="I49" s="51">
        <f t="shared" si="11"/>
        <v>5791704353.5466709</v>
      </c>
      <c r="J49" s="57"/>
    </row>
    <row r="50" spans="1:15" x14ac:dyDescent="0.35">
      <c r="A50" s="58">
        <v>23</v>
      </c>
      <c r="B50" s="40">
        <v>5000</v>
      </c>
      <c r="C50" s="49">
        <f t="shared" si="7"/>
        <v>50000000</v>
      </c>
      <c r="D50" s="50">
        <v>18.478181288599998</v>
      </c>
      <c r="E50" s="40">
        <f t="shared" si="8"/>
        <v>18478.181288599997</v>
      </c>
      <c r="F50" s="41">
        <v>65</v>
      </c>
      <c r="G50" s="40">
        <f t="shared" si="9"/>
        <v>1201081.7837589998</v>
      </c>
      <c r="H50" s="42">
        <f t="shared" si="10"/>
        <v>120.10817837589998</v>
      </c>
      <c r="I50" s="51">
        <f t="shared" si="11"/>
        <v>6005408918.7949991</v>
      </c>
      <c r="J50" s="57"/>
    </row>
    <row r="51" spans="1:15" x14ac:dyDescent="0.35">
      <c r="A51" s="58">
        <v>3</v>
      </c>
      <c r="B51" s="40">
        <v>3500</v>
      </c>
      <c r="C51" s="49">
        <f t="shared" si="7"/>
        <v>35000000</v>
      </c>
      <c r="D51" s="50">
        <f>0.0331473752907+O56</f>
        <v>2.3435628447779098</v>
      </c>
      <c r="E51" s="40">
        <f t="shared" si="8"/>
        <v>2343.56284477791</v>
      </c>
      <c r="F51" s="41">
        <v>65</v>
      </c>
      <c r="G51" s="40">
        <f t="shared" si="9"/>
        <v>152331.58491056415</v>
      </c>
      <c r="H51" s="42">
        <f t="shared" si="10"/>
        <v>15.233158491056415</v>
      </c>
      <c r="I51" s="51">
        <f t="shared" si="11"/>
        <v>533160547.18697453</v>
      </c>
      <c r="J51" s="57"/>
    </row>
    <row r="52" spans="1:15" x14ac:dyDescent="0.35">
      <c r="A52" s="58">
        <v>4</v>
      </c>
      <c r="B52" s="40">
        <v>8000</v>
      </c>
      <c r="C52" s="49">
        <f t="shared" si="7"/>
        <v>80000000</v>
      </c>
      <c r="D52" s="50">
        <v>3.3147375290699999E-2</v>
      </c>
      <c r="E52" s="40">
        <f t="shared" si="8"/>
        <v>33.147375290699998</v>
      </c>
      <c r="F52" s="41">
        <v>65</v>
      </c>
      <c r="G52" s="40">
        <f t="shared" si="9"/>
        <v>2154.5793938954998</v>
      </c>
      <c r="H52" s="42">
        <f t="shared" si="10"/>
        <v>0.21545793938954999</v>
      </c>
      <c r="I52" s="51">
        <f t="shared" si="11"/>
        <v>17236635.151163999</v>
      </c>
      <c r="J52" s="57"/>
    </row>
    <row r="53" spans="1:15" x14ac:dyDescent="0.35">
      <c r="A53" s="58">
        <v>6</v>
      </c>
      <c r="B53" s="40">
        <v>5000</v>
      </c>
      <c r="C53" s="49">
        <f t="shared" si="7"/>
        <v>50000000</v>
      </c>
      <c r="D53" s="50">
        <v>3.4433449047100002E-2</v>
      </c>
      <c r="E53" s="40">
        <f t="shared" si="8"/>
        <v>34.433449047100005</v>
      </c>
      <c r="F53" s="41">
        <v>65</v>
      </c>
      <c r="G53" s="40">
        <f t="shared" si="9"/>
        <v>2238.1741880615004</v>
      </c>
      <c r="H53" s="42">
        <f t="shared" si="10"/>
        <v>0.22381741880615005</v>
      </c>
      <c r="I53" s="51">
        <f t="shared" si="11"/>
        <v>11190870.940307504</v>
      </c>
      <c r="J53" s="57"/>
      <c r="N53">
        <v>77.5</v>
      </c>
      <c r="O53" s="4">
        <f>D55-N53</f>
        <v>0</v>
      </c>
    </row>
    <row r="54" spans="1:15" ht="15" thickBot="1" x14ac:dyDescent="0.4">
      <c r="A54" s="59">
        <v>8</v>
      </c>
      <c r="B54" s="60">
        <v>3000</v>
      </c>
      <c r="C54" s="61">
        <f t="shared" si="7"/>
        <v>30000000</v>
      </c>
      <c r="D54" s="62">
        <v>3.4433449047100002E-2</v>
      </c>
      <c r="E54" s="60">
        <f t="shared" si="8"/>
        <v>34.433449047100005</v>
      </c>
      <c r="F54" s="63">
        <v>65</v>
      </c>
      <c r="G54" s="60">
        <f t="shared" si="9"/>
        <v>2238.1741880615004</v>
      </c>
      <c r="H54" s="64">
        <f t="shared" si="10"/>
        <v>0.22381741880615005</v>
      </c>
      <c r="I54" s="65">
        <f t="shared" si="11"/>
        <v>6714522.5641845018</v>
      </c>
      <c r="J54" s="57"/>
      <c r="O54">
        <f>O53/2</f>
        <v>0</v>
      </c>
    </row>
    <row r="55" spans="1:15" ht="15" thickBot="1" x14ac:dyDescent="0.4">
      <c r="A55" s="66"/>
      <c r="B55" s="67">
        <f>I55/G55</f>
        <v>3691.5496464750722</v>
      </c>
      <c r="C55" s="68">
        <f>I55/H55</f>
        <v>36915496.464750722</v>
      </c>
      <c r="D55" s="69">
        <f>SUM(D47:D54)</f>
        <v>77.500000000000014</v>
      </c>
      <c r="E55" s="70">
        <f t="shared" ref="E55:H55" si="12">SUM(E47:E54)</f>
        <v>77500.000000000015</v>
      </c>
      <c r="F55" s="70">
        <v>65</v>
      </c>
      <c r="G55" s="70">
        <f t="shared" si="12"/>
        <v>5037500.0000000009</v>
      </c>
      <c r="H55" s="70">
        <f t="shared" si="12"/>
        <v>503.75000000000011</v>
      </c>
      <c r="I55" s="71">
        <f>SUM(I47:I54)</f>
        <v>18596181344.118179</v>
      </c>
      <c r="J55" s="72" t="s">
        <v>21</v>
      </c>
      <c r="K55" s="38">
        <v>44815</v>
      </c>
    </row>
    <row r="56" spans="1:15" x14ac:dyDescent="0.35">
      <c r="A56" s="66"/>
      <c r="B56" s="66"/>
      <c r="C56" s="66"/>
      <c r="D56" s="73"/>
      <c r="E56" s="66"/>
      <c r="F56" s="57"/>
      <c r="G56" s="57"/>
      <c r="H56" s="57"/>
      <c r="I56" s="74">
        <f>I55/$K$56</f>
        <v>19524984.874603048</v>
      </c>
      <c r="J56" s="75" t="s">
        <v>22</v>
      </c>
      <c r="K56">
        <v>952.43</v>
      </c>
      <c r="O56">
        <v>2.3104154694872099</v>
      </c>
    </row>
    <row r="57" spans="1:15" ht="15" thickBot="1" x14ac:dyDescent="0.4">
      <c r="A57" s="66"/>
      <c r="B57" s="66"/>
      <c r="C57" s="66"/>
      <c r="D57" s="73"/>
      <c r="E57" s="66"/>
      <c r="F57" s="57"/>
      <c r="G57" s="57"/>
      <c r="H57" s="57"/>
      <c r="I57" s="76">
        <f>I55/$K$57</f>
        <v>557450.18322048686</v>
      </c>
      <c r="J57" s="77" t="s">
        <v>23</v>
      </c>
      <c r="K57" s="25">
        <v>33359.360000000001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50"/>
  <sheetViews>
    <sheetView topLeftCell="A15" workbookViewId="0">
      <selection activeCell="K13" sqref="K13"/>
    </sheetView>
  </sheetViews>
  <sheetFormatPr baseColWidth="10" defaultColWidth="11.453125" defaultRowHeight="14.5" x14ac:dyDescent="0.35"/>
  <cols>
    <col min="1" max="1" width="7" style="1" customWidth="1"/>
    <col min="2" max="2" width="10.54296875" style="1" bestFit="1" customWidth="1"/>
    <col min="3" max="3" width="12" style="1" bestFit="1" customWidth="1"/>
    <col min="4" max="4" width="11.453125" style="4" customWidth="1"/>
    <col min="5" max="5" width="9.453125" style="1" customWidth="1"/>
    <col min="9" max="9" width="16.7265625" bestFit="1" customWidth="1"/>
    <col min="10" max="10" width="4.7265625" bestFit="1" customWidth="1"/>
    <col min="11" max="11" width="9.1796875" bestFit="1" customWidth="1"/>
    <col min="13" max="13" width="21.7265625" bestFit="1" customWidth="1"/>
    <col min="14" max="14" width="20" customWidth="1"/>
    <col min="15" max="15" width="20.26953125" customWidth="1"/>
  </cols>
  <sheetData>
    <row r="1" spans="1:14" ht="15" thickBot="1" x14ac:dyDescent="0.4">
      <c r="A1" s="66" t="s">
        <v>9</v>
      </c>
      <c r="B1" s="66"/>
      <c r="C1" s="66"/>
      <c r="D1" s="73"/>
      <c r="E1" s="66"/>
      <c r="F1" s="57"/>
      <c r="G1" s="57"/>
      <c r="H1" s="57"/>
      <c r="I1" s="57"/>
    </row>
    <row r="2" spans="1:14" ht="26.5" thickBot="1" x14ac:dyDescent="0.4">
      <c r="A2" s="84" t="s">
        <v>24</v>
      </c>
      <c r="B2" s="85" t="s">
        <v>11</v>
      </c>
      <c r="C2" s="85" t="s">
        <v>12</v>
      </c>
      <c r="D2" s="86" t="s">
        <v>13</v>
      </c>
      <c r="E2" s="85" t="s">
        <v>14</v>
      </c>
      <c r="F2" s="85" t="s">
        <v>15</v>
      </c>
      <c r="G2" s="85" t="s">
        <v>16</v>
      </c>
      <c r="H2" s="85" t="s">
        <v>17</v>
      </c>
      <c r="I2" s="87" t="s">
        <v>18</v>
      </c>
    </row>
    <row r="3" spans="1:14" x14ac:dyDescent="0.35">
      <c r="A3" s="88">
        <v>1</v>
      </c>
      <c r="B3" s="89">
        <v>4500</v>
      </c>
      <c r="C3" s="90">
        <f>B3*10000</f>
        <v>45000000</v>
      </c>
      <c r="D3" s="91">
        <v>7.9921956952600004</v>
      </c>
      <c r="E3" s="89">
        <f>D3*1000</f>
        <v>7992.1956952600003</v>
      </c>
      <c r="F3" s="92">
        <v>65</v>
      </c>
      <c r="G3" s="89">
        <f>F3*E3</f>
        <v>519492.72019190004</v>
      </c>
      <c r="H3" s="91">
        <f>G3/10000</f>
        <v>51.949272019190005</v>
      </c>
      <c r="I3" s="93">
        <f>H3*C3</f>
        <v>2337717240.8635502</v>
      </c>
    </row>
    <row r="4" spans="1:14" x14ac:dyDescent="0.35">
      <c r="A4" s="58">
        <v>2</v>
      </c>
      <c r="B4" s="40">
        <v>7500</v>
      </c>
      <c r="C4" s="39">
        <f t="shared" ref="C4:C36" si="0">B4*10000</f>
        <v>75000000</v>
      </c>
      <c r="D4" s="42">
        <v>2.5217448561000002</v>
      </c>
      <c r="E4" s="40">
        <f t="shared" ref="E4:E36" si="1">D4*1000</f>
        <v>2521.7448561000001</v>
      </c>
      <c r="F4" s="41">
        <v>65</v>
      </c>
      <c r="G4" s="40">
        <f t="shared" ref="G4:G36" si="2">F4*E4</f>
        <v>163913.41564650001</v>
      </c>
      <c r="H4" s="42">
        <f t="shared" ref="H4:H36" si="3">G4/10000</f>
        <v>16.391341564650002</v>
      </c>
      <c r="I4" s="43">
        <f t="shared" ref="I4:I36" si="4">H4*C4</f>
        <v>1229350617.3487501</v>
      </c>
    </row>
    <row r="5" spans="1:14" x14ac:dyDescent="0.35">
      <c r="A5" s="58">
        <v>3</v>
      </c>
      <c r="B5" s="40">
        <v>3500</v>
      </c>
      <c r="C5" s="39">
        <f t="shared" si="0"/>
        <v>35000000</v>
      </c>
      <c r="D5" s="42">
        <v>4.7129189818499997</v>
      </c>
      <c r="E5" s="40">
        <f t="shared" si="1"/>
        <v>4712.9189818499999</v>
      </c>
      <c r="F5" s="41">
        <v>65</v>
      </c>
      <c r="G5" s="40">
        <f t="shared" si="2"/>
        <v>306339.73382024997</v>
      </c>
      <c r="H5" s="42">
        <f t="shared" si="3"/>
        <v>30.633973382024998</v>
      </c>
      <c r="I5" s="43">
        <f t="shared" si="4"/>
        <v>1072189068.3708749</v>
      </c>
    </row>
    <row r="6" spans="1:14" x14ac:dyDescent="0.35">
      <c r="A6" s="58">
        <v>4</v>
      </c>
      <c r="B6" s="40">
        <v>8000</v>
      </c>
      <c r="C6" s="39">
        <f t="shared" si="0"/>
        <v>80000000</v>
      </c>
      <c r="D6" s="42">
        <v>0.85032320593099997</v>
      </c>
      <c r="E6" s="40">
        <f t="shared" si="1"/>
        <v>850.32320593099996</v>
      </c>
      <c r="F6" s="41">
        <v>65</v>
      </c>
      <c r="G6" s="40">
        <f t="shared" si="2"/>
        <v>55271.008385515001</v>
      </c>
      <c r="H6" s="42">
        <f t="shared" si="3"/>
        <v>5.5271008385515001</v>
      </c>
      <c r="I6" s="43">
        <f t="shared" si="4"/>
        <v>442168067.08412004</v>
      </c>
    </row>
    <row r="7" spans="1:14" x14ac:dyDescent="0.35">
      <c r="A7" s="58">
        <v>8</v>
      </c>
      <c r="B7" s="40">
        <v>3000</v>
      </c>
      <c r="C7" s="39">
        <f t="shared" si="0"/>
        <v>30000000</v>
      </c>
      <c r="D7" s="42">
        <v>26.138858615699998</v>
      </c>
      <c r="E7" s="40">
        <f t="shared" si="1"/>
        <v>26138.858615699999</v>
      </c>
      <c r="F7" s="41">
        <v>65</v>
      </c>
      <c r="G7" s="40">
        <f t="shared" si="2"/>
        <v>1699025.8100204999</v>
      </c>
      <c r="H7" s="42">
        <f t="shared" si="3"/>
        <v>169.90258100205</v>
      </c>
      <c r="I7" s="43">
        <f t="shared" si="4"/>
        <v>5097077430.0614996</v>
      </c>
    </row>
    <row r="8" spans="1:14" x14ac:dyDescent="0.35">
      <c r="A8" s="58">
        <v>9</v>
      </c>
      <c r="B8" s="40">
        <v>3500</v>
      </c>
      <c r="C8" s="39">
        <f t="shared" si="0"/>
        <v>35000000</v>
      </c>
      <c r="D8" s="42">
        <v>7.87537209087</v>
      </c>
      <c r="E8" s="40">
        <f t="shared" si="1"/>
        <v>7875.3720908699997</v>
      </c>
      <c r="F8" s="41">
        <v>65</v>
      </c>
      <c r="G8" s="40">
        <f t="shared" si="2"/>
        <v>511899.18590654997</v>
      </c>
      <c r="H8" s="42">
        <f t="shared" si="3"/>
        <v>51.189918590654997</v>
      </c>
      <c r="I8" s="43">
        <f t="shared" si="4"/>
        <v>1791647150.672925</v>
      </c>
      <c r="N8">
        <v>135.32</v>
      </c>
    </row>
    <row r="9" spans="1:14" x14ac:dyDescent="0.35">
      <c r="A9" s="58">
        <v>8</v>
      </c>
      <c r="B9" s="40">
        <v>3000</v>
      </c>
      <c r="C9" s="39">
        <f t="shared" si="0"/>
        <v>30000000</v>
      </c>
      <c r="D9" s="42">
        <f>26.5514186535-N16</f>
        <v>30.291150579310987</v>
      </c>
      <c r="E9" s="40">
        <f t="shared" si="1"/>
        <v>30291.150579310986</v>
      </c>
      <c r="F9" s="41">
        <v>65</v>
      </c>
      <c r="G9" s="40">
        <f t="shared" si="2"/>
        <v>1968924.7876552141</v>
      </c>
      <c r="H9" s="42">
        <f t="shared" si="3"/>
        <v>196.89247876552142</v>
      </c>
      <c r="I9" s="43">
        <f t="shared" si="4"/>
        <v>5906774362.9656429</v>
      </c>
      <c r="N9">
        <v>111.12</v>
      </c>
    </row>
    <row r="10" spans="1:14" x14ac:dyDescent="0.35">
      <c r="A10" s="58">
        <v>13</v>
      </c>
      <c r="B10" s="40">
        <v>4000</v>
      </c>
      <c r="C10" s="39">
        <f t="shared" si="0"/>
        <v>40000000</v>
      </c>
      <c r="D10" s="42">
        <v>6.7957855544800001</v>
      </c>
      <c r="E10" s="40">
        <f t="shared" si="1"/>
        <v>6795.7855544800004</v>
      </c>
      <c r="F10" s="41">
        <v>65</v>
      </c>
      <c r="G10" s="40">
        <f t="shared" si="2"/>
        <v>441726.06104120001</v>
      </c>
      <c r="H10" s="42">
        <f t="shared" si="3"/>
        <v>44.17260610412</v>
      </c>
      <c r="I10" s="43">
        <f t="shared" si="4"/>
        <v>1766904244.1647999</v>
      </c>
      <c r="N10">
        <f>N8-N9</f>
        <v>24.199999999999989</v>
      </c>
    </row>
    <row r="11" spans="1:14" x14ac:dyDescent="0.35">
      <c r="A11" s="58">
        <v>8</v>
      </c>
      <c r="B11" s="40">
        <v>3000</v>
      </c>
      <c r="C11" s="39">
        <f t="shared" si="0"/>
        <v>30000000</v>
      </c>
      <c r="D11" s="42">
        <v>48.255859462399997</v>
      </c>
      <c r="E11" s="40">
        <f t="shared" si="1"/>
        <v>48255.859462399996</v>
      </c>
      <c r="F11" s="41">
        <v>65</v>
      </c>
      <c r="G11" s="40">
        <f t="shared" si="2"/>
        <v>3136630.8650559997</v>
      </c>
      <c r="H11" s="42">
        <f t="shared" si="3"/>
        <v>313.66308650559995</v>
      </c>
      <c r="I11" s="43">
        <f t="shared" si="4"/>
        <v>9409892595.1679993</v>
      </c>
      <c r="N11">
        <v>219.8</v>
      </c>
    </row>
    <row r="12" spans="1:14" ht="15" thickBot="1" x14ac:dyDescent="0.4">
      <c r="A12" s="94">
        <v>13</v>
      </c>
      <c r="B12" s="60">
        <v>4000</v>
      </c>
      <c r="C12" s="95">
        <f t="shared" si="0"/>
        <v>40000000</v>
      </c>
      <c r="D12" s="64">
        <v>9.1552548097200006</v>
      </c>
      <c r="E12" s="60">
        <f t="shared" si="1"/>
        <v>9155.2548097200015</v>
      </c>
      <c r="F12" s="63">
        <v>65</v>
      </c>
      <c r="G12" s="60">
        <f t="shared" si="2"/>
        <v>595091.56263180007</v>
      </c>
      <c r="H12" s="64">
        <f t="shared" si="3"/>
        <v>59.50915626318001</v>
      </c>
      <c r="I12" s="96">
        <f t="shared" si="4"/>
        <v>2380366250.5272002</v>
      </c>
      <c r="K12">
        <f>K13-(E11/1000)</f>
        <v>2.4008857278800093</v>
      </c>
      <c r="N12">
        <v>159.988</v>
      </c>
    </row>
    <row r="13" spans="1:14" ht="15" thickBot="1" x14ac:dyDescent="0.4">
      <c r="A13" s="97" t="s">
        <v>8</v>
      </c>
      <c r="B13" s="98">
        <f>I13/G13</f>
        <v>3344.6513044456246</v>
      </c>
      <c r="C13" s="98">
        <f>I13/H13</f>
        <v>33446513.044456247</v>
      </c>
      <c r="D13" s="99">
        <f t="shared" ref="D13:H13" si="5">SUM(D3:D12)</f>
        <v>144.58946385162199</v>
      </c>
      <c r="E13" s="99">
        <f t="shared" si="5"/>
        <v>144589.46385162199</v>
      </c>
      <c r="F13" s="99">
        <v>65</v>
      </c>
      <c r="G13" s="100">
        <f t="shared" si="5"/>
        <v>9398315.1503554285</v>
      </c>
      <c r="H13" s="99">
        <f t="shared" si="5"/>
        <v>939.83151503554279</v>
      </c>
      <c r="I13" s="101">
        <f>SUM(I3:I12)</f>
        <v>31434087027.22736</v>
      </c>
      <c r="K13">
        <f>N13-(E12/1000)</f>
        <v>50.656745190280006</v>
      </c>
      <c r="N13">
        <f>N11-N12</f>
        <v>59.812000000000012</v>
      </c>
    </row>
    <row r="14" spans="1:14" x14ac:dyDescent="0.35">
      <c r="A14" s="57"/>
      <c r="B14" s="57"/>
      <c r="C14" s="57"/>
      <c r="D14" s="57"/>
      <c r="E14" s="57"/>
      <c r="F14" s="57"/>
      <c r="G14" s="57"/>
      <c r="H14" s="57"/>
      <c r="I14" s="74">
        <f>I13/$K$49</f>
        <v>33004091.667867836</v>
      </c>
    </row>
    <row r="15" spans="1:14" ht="15" thickBot="1" x14ac:dyDescent="0.4">
      <c r="A15" s="57"/>
      <c r="B15" s="57"/>
      <c r="C15" s="57"/>
      <c r="D15" s="57"/>
      <c r="E15" s="57"/>
      <c r="F15" s="57"/>
      <c r="G15" s="57"/>
      <c r="H15" s="57"/>
      <c r="I15" s="76">
        <f>I13/$K$50</f>
        <v>942286.8732262057</v>
      </c>
    </row>
    <row r="16" spans="1:14" ht="15" thickBot="1" x14ac:dyDescent="0.4">
      <c r="A16" s="57" t="s">
        <v>19</v>
      </c>
      <c r="N16">
        <v>-3.739731925810986</v>
      </c>
    </row>
    <row r="17" spans="1:15" ht="26" x14ac:dyDescent="0.35">
      <c r="A17" s="84" t="s">
        <v>24</v>
      </c>
      <c r="B17" s="85" t="s">
        <v>11</v>
      </c>
      <c r="C17" s="85" t="s">
        <v>12</v>
      </c>
      <c r="D17" s="86" t="s">
        <v>13</v>
      </c>
      <c r="E17" s="85" t="s">
        <v>14</v>
      </c>
      <c r="F17" s="85" t="s">
        <v>15</v>
      </c>
      <c r="G17" s="85" t="s">
        <v>16</v>
      </c>
      <c r="H17" s="85" t="s">
        <v>17</v>
      </c>
      <c r="I17" s="87" t="s">
        <v>18</v>
      </c>
      <c r="L17">
        <v>137.11000000000001</v>
      </c>
      <c r="N17" s="102">
        <f>L17-D13</f>
        <v>-7.479463851621972</v>
      </c>
    </row>
    <row r="18" spans="1:15" x14ac:dyDescent="0.35">
      <c r="A18" s="58">
        <v>15</v>
      </c>
      <c r="B18" s="40">
        <v>4000</v>
      </c>
      <c r="C18" s="49">
        <f t="shared" si="0"/>
        <v>40000000</v>
      </c>
      <c r="D18" s="42">
        <v>29.731191626200001</v>
      </c>
      <c r="E18" s="40">
        <f t="shared" si="1"/>
        <v>29731.191626200001</v>
      </c>
      <c r="F18" s="41">
        <v>65</v>
      </c>
      <c r="G18" s="40">
        <f t="shared" si="2"/>
        <v>1932527.4557030001</v>
      </c>
      <c r="H18" s="42">
        <f t="shared" si="3"/>
        <v>193.25274557030002</v>
      </c>
      <c r="I18" s="51">
        <f t="shared" si="4"/>
        <v>7730109822.8120012</v>
      </c>
    </row>
    <row r="19" spans="1:15" x14ac:dyDescent="0.35">
      <c r="A19" s="58">
        <v>16</v>
      </c>
      <c r="B19" s="40">
        <v>2500</v>
      </c>
      <c r="C19" s="49">
        <f t="shared" si="0"/>
        <v>25000000</v>
      </c>
      <c r="D19" s="42">
        <v>8.6161448113900008</v>
      </c>
      <c r="E19" s="40">
        <f t="shared" si="1"/>
        <v>8616.1448113900005</v>
      </c>
      <c r="F19" s="41">
        <v>65</v>
      </c>
      <c r="G19" s="40">
        <f t="shared" si="2"/>
        <v>560049.41274035</v>
      </c>
      <c r="H19" s="42">
        <f t="shared" si="3"/>
        <v>56.004941274034998</v>
      </c>
      <c r="I19" s="51">
        <f t="shared" si="4"/>
        <v>1400123531.8508749</v>
      </c>
    </row>
    <row r="20" spans="1:15" x14ac:dyDescent="0.35">
      <c r="A20" s="58">
        <v>15</v>
      </c>
      <c r="B20" s="40">
        <v>4000</v>
      </c>
      <c r="C20" s="49">
        <f t="shared" si="0"/>
        <v>40000000</v>
      </c>
      <c r="D20" s="42">
        <v>5.6884395694099998</v>
      </c>
      <c r="E20" s="40">
        <f t="shared" si="1"/>
        <v>5688.4395694099994</v>
      </c>
      <c r="F20" s="41">
        <v>65</v>
      </c>
      <c r="G20" s="40">
        <f t="shared" si="2"/>
        <v>369748.57201164996</v>
      </c>
      <c r="H20" s="42">
        <f t="shared" si="3"/>
        <v>36.974857201164994</v>
      </c>
      <c r="I20" s="51">
        <f t="shared" si="4"/>
        <v>1478994288.0465999</v>
      </c>
    </row>
    <row r="21" spans="1:15" x14ac:dyDescent="0.35">
      <c r="A21" s="58">
        <v>15</v>
      </c>
      <c r="B21" s="40">
        <v>4000</v>
      </c>
      <c r="C21" s="49">
        <f t="shared" si="0"/>
        <v>40000000</v>
      </c>
      <c r="D21" s="42">
        <v>34.070042333099998</v>
      </c>
      <c r="E21" s="40">
        <f t="shared" si="1"/>
        <v>34070.042333099998</v>
      </c>
      <c r="F21" s="41">
        <v>65</v>
      </c>
      <c r="G21" s="40">
        <f t="shared" si="2"/>
        <v>2214552.7516514999</v>
      </c>
      <c r="H21" s="42">
        <f t="shared" si="3"/>
        <v>221.45527516515</v>
      </c>
      <c r="I21" s="51">
        <f t="shared" si="4"/>
        <v>8858211006.6060009</v>
      </c>
    </row>
    <row r="22" spans="1:15" x14ac:dyDescent="0.35">
      <c r="A22" s="58">
        <v>17</v>
      </c>
      <c r="B22" s="40">
        <v>6000</v>
      </c>
      <c r="C22" s="49">
        <f t="shared" si="0"/>
        <v>60000000</v>
      </c>
      <c r="D22" s="42">
        <v>2.2275170204400001</v>
      </c>
      <c r="E22" s="40">
        <f t="shared" si="1"/>
        <v>2227.5170204400001</v>
      </c>
      <c r="F22" s="41">
        <v>65</v>
      </c>
      <c r="G22" s="40">
        <f t="shared" si="2"/>
        <v>144788.6063286</v>
      </c>
      <c r="H22" s="42">
        <f t="shared" si="3"/>
        <v>14.47886063286</v>
      </c>
      <c r="I22" s="51">
        <f t="shared" si="4"/>
        <v>868731637.97160006</v>
      </c>
    </row>
    <row r="23" spans="1:15" x14ac:dyDescent="0.35">
      <c r="A23" s="58">
        <v>15</v>
      </c>
      <c r="B23" s="40">
        <v>4000</v>
      </c>
      <c r="C23" s="49">
        <f t="shared" si="0"/>
        <v>40000000</v>
      </c>
      <c r="D23" s="42">
        <v>4.5368555026299999</v>
      </c>
      <c r="E23" s="40">
        <f t="shared" si="1"/>
        <v>4536.85550263</v>
      </c>
      <c r="F23" s="41">
        <v>65</v>
      </c>
      <c r="G23" s="40">
        <f t="shared" si="2"/>
        <v>294895.60767095</v>
      </c>
      <c r="H23" s="42">
        <f t="shared" si="3"/>
        <v>29.489560767095</v>
      </c>
      <c r="I23" s="51">
        <f t="shared" si="4"/>
        <v>1179582430.6838</v>
      </c>
    </row>
    <row r="24" spans="1:15" x14ac:dyDescent="0.35">
      <c r="A24" s="58">
        <v>16</v>
      </c>
      <c r="B24" s="40">
        <v>2500</v>
      </c>
      <c r="C24" s="49">
        <f t="shared" si="0"/>
        <v>25000000</v>
      </c>
      <c r="D24" s="42">
        <v>4.1247365827799998</v>
      </c>
      <c r="E24" s="40">
        <f t="shared" si="1"/>
        <v>4124.7365827799995</v>
      </c>
      <c r="F24" s="41">
        <v>65</v>
      </c>
      <c r="G24" s="40">
        <f t="shared" si="2"/>
        <v>268107.87788069999</v>
      </c>
      <c r="H24" s="42">
        <f t="shared" si="3"/>
        <v>26.810787788069998</v>
      </c>
      <c r="I24" s="51">
        <f t="shared" si="4"/>
        <v>670269694.70174992</v>
      </c>
    </row>
    <row r="25" spans="1:15" x14ac:dyDescent="0.35">
      <c r="A25" s="58">
        <v>17</v>
      </c>
      <c r="B25" s="40">
        <v>6000</v>
      </c>
      <c r="C25" s="49">
        <f t="shared" si="0"/>
        <v>60000000</v>
      </c>
      <c r="D25" s="42">
        <v>7.0570267359100001</v>
      </c>
      <c r="E25" s="40">
        <f t="shared" si="1"/>
        <v>7057.0267359099998</v>
      </c>
      <c r="F25" s="41">
        <v>65</v>
      </c>
      <c r="G25" s="40">
        <f t="shared" si="2"/>
        <v>458706.73783414997</v>
      </c>
      <c r="H25" s="42">
        <f t="shared" si="3"/>
        <v>45.870673783415</v>
      </c>
      <c r="I25" s="51">
        <f t="shared" si="4"/>
        <v>2752240427.0049</v>
      </c>
    </row>
    <row r="26" spans="1:15" x14ac:dyDescent="0.35">
      <c r="A26" s="58">
        <v>18</v>
      </c>
      <c r="B26" s="40">
        <v>6500</v>
      </c>
      <c r="C26" s="49">
        <f t="shared" si="0"/>
        <v>65000000</v>
      </c>
      <c r="D26" s="42">
        <v>8.3456919800999998</v>
      </c>
      <c r="E26" s="40">
        <f t="shared" si="1"/>
        <v>8345.6919801000004</v>
      </c>
      <c r="F26" s="41">
        <v>65</v>
      </c>
      <c r="G26" s="40">
        <f t="shared" si="2"/>
        <v>542469.97870650003</v>
      </c>
      <c r="H26" s="42">
        <f t="shared" si="3"/>
        <v>54.246997870650006</v>
      </c>
      <c r="I26" s="51">
        <f t="shared" si="4"/>
        <v>3526054861.5922503</v>
      </c>
    </row>
    <row r="27" spans="1:15" x14ac:dyDescent="0.35">
      <c r="A27" s="58">
        <v>16</v>
      </c>
      <c r="B27" s="40">
        <v>2500</v>
      </c>
      <c r="C27" s="49">
        <f t="shared" si="0"/>
        <v>25000000</v>
      </c>
      <c r="D27" s="42">
        <v>24.243276120600001</v>
      </c>
      <c r="E27" s="40">
        <f t="shared" si="1"/>
        <v>24243.2761206</v>
      </c>
      <c r="F27" s="41">
        <v>65</v>
      </c>
      <c r="G27" s="40">
        <f t="shared" si="2"/>
        <v>1575812.947839</v>
      </c>
      <c r="H27" s="42">
        <f t="shared" si="3"/>
        <v>157.58129478390001</v>
      </c>
      <c r="I27" s="51">
        <f t="shared" si="4"/>
        <v>3939532369.5975003</v>
      </c>
    </row>
    <row r="28" spans="1:15" x14ac:dyDescent="0.35">
      <c r="A28" s="58">
        <v>18</v>
      </c>
      <c r="B28" s="40">
        <v>6500</v>
      </c>
      <c r="C28" s="49">
        <f t="shared" si="0"/>
        <v>65000000</v>
      </c>
      <c r="D28" s="42">
        <v>12.150415630299999</v>
      </c>
      <c r="E28" s="40">
        <f t="shared" si="1"/>
        <v>12150.4156303</v>
      </c>
      <c r="F28" s="41">
        <v>65</v>
      </c>
      <c r="G28" s="40">
        <f t="shared" si="2"/>
        <v>789777.01596949995</v>
      </c>
      <c r="H28" s="42">
        <f t="shared" si="3"/>
        <v>78.977701596949998</v>
      </c>
      <c r="I28" s="51">
        <f t="shared" si="4"/>
        <v>5133550603.8017502</v>
      </c>
    </row>
    <row r="29" spans="1:15" x14ac:dyDescent="0.35">
      <c r="A29" s="58">
        <v>22</v>
      </c>
      <c r="B29" s="40">
        <v>3500</v>
      </c>
      <c r="C29" s="49">
        <f t="shared" si="0"/>
        <v>35000000</v>
      </c>
      <c r="D29" s="42">
        <v>0.56839020554599995</v>
      </c>
      <c r="E29" s="40">
        <f t="shared" si="1"/>
        <v>568.39020554599995</v>
      </c>
      <c r="F29" s="41">
        <v>65</v>
      </c>
      <c r="G29" s="40">
        <f t="shared" si="2"/>
        <v>36945.363360489995</v>
      </c>
      <c r="H29" s="42">
        <f t="shared" si="3"/>
        <v>3.6945363360489996</v>
      </c>
      <c r="I29" s="51">
        <f t="shared" si="4"/>
        <v>129308771.76171498</v>
      </c>
      <c r="O29" s="4"/>
    </row>
    <row r="30" spans="1:15" x14ac:dyDescent="0.35">
      <c r="A30" s="58">
        <v>15</v>
      </c>
      <c r="B30" s="40">
        <v>4000</v>
      </c>
      <c r="C30" s="49">
        <f t="shared" si="0"/>
        <v>40000000</v>
      </c>
      <c r="D30" s="42">
        <v>10.616453849000001</v>
      </c>
      <c r="E30" s="40">
        <f t="shared" si="1"/>
        <v>10616.453849000001</v>
      </c>
      <c r="F30" s="41">
        <v>65</v>
      </c>
      <c r="G30" s="40">
        <f t="shared" si="2"/>
        <v>690069.50018500013</v>
      </c>
      <c r="H30" s="42">
        <f t="shared" si="3"/>
        <v>69.006950018500007</v>
      </c>
      <c r="I30" s="51">
        <f t="shared" si="4"/>
        <v>2760278000.7400002</v>
      </c>
    </row>
    <row r="31" spans="1:15" x14ac:dyDescent="0.35">
      <c r="A31" s="58">
        <v>19</v>
      </c>
      <c r="B31" s="40">
        <v>8000</v>
      </c>
      <c r="C31" s="49">
        <f t="shared" si="0"/>
        <v>80000000</v>
      </c>
      <c r="D31" s="42">
        <v>5.4126100195099998</v>
      </c>
      <c r="E31" s="40">
        <f t="shared" si="1"/>
        <v>5412.6100195099998</v>
      </c>
      <c r="F31" s="41">
        <v>65</v>
      </c>
      <c r="G31" s="40">
        <f t="shared" si="2"/>
        <v>351819.65126814996</v>
      </c>
      <c r="H31" s="42">
        <f t="shared" si="3"/>
        <v>35.181965126814994</v>
      </c>
      <c r="I31" s="51">
        <f t="shared" si="4"/>
        <v>2814557210.1451993</v>
      </c>
    </row>
    <row r="32" spans="1:15" x14ac:dyDescent="0.35">
      <c r="A32" s="58">
        <v>21</v>
      </c>
      <c r="B32" s="40">
        <v>3000</v>
      </c>
      <c r="C32" s="49">
        <f t="shared" si="0"/>
        <v>30000000</v>
      </c>
      <c r="D32" s="42">
        <v>3.8066526036099999</v>
      </c>
      <c r="E32" s="40">
        <f t="shared" si="1"/>
        <v>3806.6526036099999</v>
      </c>
      <c r="F32" s="41">
        <v>65</v>
      </c>
      <c r="G32" s="40">
        <f t="shared" si="2"/>
        <v>247432.41923465001</v>
      </c>
      <c r="H32" s="42">
        <f t="shared" si="3"/>
        <v>24.743241923465</v>
      </c>
      <c r="I32" s="51">
        <f t="shared" si="4"/>
        <v>742297257.70395005</v>
      </c>
    </row>
    <row r="33" spans="1:15" x14ac:dyDescent="0.35">
      <c r="A33" s="58">
        <v>20</v>
      </c>
      <c r="B33" s="40">
        <v>2500</v>
      </c>
      <c r="C33" s="49">
        <f t="shared" si="0"/>
        <v>25000000</v>
      </c>
      <c r="D33" s="42">
        <v>18.028942807500002</v>
      </c>
      <c r="E33" s="40">
        <f t="shared" si="1"/>
        <v>18028.942807500003</v>
      </c>
      <c r="F33" s="41">
        <v>65</v>
      </c>
      <c r="G33" s="40">
        <f t="shared" si="2"/>
        <v>1171881.2824875002</v>
      </c>
      <c r="H33" s="42">
        <f t="shared" si="3"/>
        <v>117.18812824875002</v>
      </c>
      <c r="I33" s="51">
        <f t="shared" si="4"/>
        <v>2929703206.2187505</v>
      </c>
      <c r="N33" s="102"/>
      <c r="O33" s="113"/>
    </row>
    <row r="34" spans="1:15" x14ac:dyDescent="0.35">
      <c r="A34" s="58">
        <v>20</v>
      </c>
      <c r="B34" s="40">
        <v>2500</v>
      </c>
      <c r="C34" s="49">
        <f t="shared" si="0"/>
        <v>25000000</v>
      </c>
      <c r="D34" s="42">
        <v>3.38138992865</v>
      </c>
      <c r="E34" s="40">
        <f t="shared" si="1"/>
        <v>3381.38992865</v>
      </c>
      <c r="F34" s="41">
        <v>65</v>
      </c>
      <c r="G34" s="40">
        <f t="shared" si="2"/>
        <v>219790.34536224999</v>
      </c>
      <c r="H34" s="42">
        <f t="shared" si="3"/>
        <v>21.979034536225001</v>
      </c>
      <c r="I34" s="51">
        <f t="shared" si="4"/>
        <v>549475863.40562499</v>
      </c>
      <c r="N34" s="102"/>
      <c r="O34" s="113"/>
    </row>
    <row r="35" spans="1:15" x14ac:dyDescent="0.35">
      <c r="A35" s="58">
        <v>20</v>
      </c>
      <c r="B35" s="40">
        <v>2500</v>
      </c>
      <c r="C35" s="49">
        <f t="shared" si="0"/>
        <v>25000000</v>
      </c>
      <c r="D35" s="42">
        <v>30.742534068200001</v>
      </c>
      <c r="E35" s="40">
        <f t="shared" si="1"/>
        <v>30742.534068200002</v>
      </c>
      <c r="F35" s="41">
        <v>65</v>
      </c>
      <c r="G35" s="40">
        <f t="shared" si="2"/>
        <v>1998264.7144330002</v>
      </c>
      <c r="H35" s="42">
        <f t="shared" si="3"/>
        <v>199.82647144330002</v>
      </c>
      <c r="I35" s="51">
        <f t="shared" si="4"/>
        <v>4995661786.0825005</v>
      </c>
    </row>
    <row r="36" spans="1:15" ht="15" thickBot="1" x14ac:dyDescent="0.4">
      <c r="A36" s="94">
        <v>19</v>
      </c>
      <c r="B36" s="60">
        <v>8000</v>
      </c>
      <c r="C36" s="61">
        <f t="shared" si="0"/>
        <v>80000000</v>
      </c>
      <c r="D36" s="64">
        <v>6.9750181733799996</v>
      </c>
      <c r="E36" s="60">
        <f t="shared" si="1"/>
        <v>6975.01817338</v>
      </c>
      <c r="F36" s="63">
        <v>65</v>
      </c>
      <c r="G36" s="60">
        <f t="shared" si="2"/>
        <v>453376.1812697</v>
      </c>
      <c r="H36" s="64">
        <f t="shared" si="3"/>
        <v>45.33761812697</v>
      </c>
      <c r="I36" s="65">
        <f t="shared" si="4"/>
        <v>3627009450.1575999</v>
      </c>
      <c r="O36" s="114"/>
    </row>
    <row r="37" spans="1:15" ht="15" thickBot="1" x14ac:dyDescent="0.4">
      <c r="A37" s="97" t="s">
        <v>8</v>
      </c>
      <c r="B37" s="104">
        <f>I37/G37</f>
        <v>3916.3206415274726</v>
      </c>
      <c r="C37" s="104">
        <f>I37/H37</f>
        <v>39163206.415274724</v>
      </c>
      <c r="D37" s="100">
        <f>SUM(D18:D36)</f>
        <v>220.32332956825601</v>
      </c>
      <c r="E37" s="100">
        <f>SUM(E18:E36)</f>
        <v>220323.32956825601</v>
      </c>
      <c r="F37" s="103">
        <v>65</v>
      </c>
      <c r="G37" s="100">
        <f>SUM(G18:G36)</f>
        <v>14321016.421936641</v>
      </c>
      <c r="H37" s="99">
        <f>SUM(H18:H36)</f>
        <v>1432.1016421936642</v>
      </c>
      <c r="I37" s="101">
        <f>SUM(I18:I36)</f>
        <v>56085692220.884377</v>
      </c>
      <c r="O37" s="114"/>
    </row>
    <row r="38" spans="1:15" x14ac:dyDescent="0.35">
      <c r="I38" s="74">
        <f>I37/$K$49</f>
        <v>58886944.154304653</v>
      </c>
    </row>
    <row r="39" spans="1:15" ht="15" thickBot="1" x14ac:dyDescent="0.4">
      <c r="I39" s="76">
        <f>I37/$K$50</f>
        <v>1681258.0403486271</v>
      </c>
    </row>
    <row r="40" spans="1:15" ht="15" thickBot="1" x14ac:dyDescent="0.4">
      <c r="A40" t="s">
        <v>20</v>
      </c>
      <c r="B40"/>
      <c r="C40"/>
      <c r="D40"/>
      <c r="E40"/>
    </row>
    <row r="41" spans="1:15" ht="26" x14ac:dyDescent="0.35">
      <c r="A41" s="44" t="s">
        <v>10</v>
      </c>
      <c r="B41" s="45" t="s">
        <v>11</v>
      </c>
      <c r="C41" s="45" t="s">
        <v>12</v>
      </c>
      <c r="D41" s="46" t="s">
        <v>13</v>
      </c>
      <c r="E41" s="45" t="s">
        <v>14</v>
      </c>
      <c r="F41" s="45" t="s">
        <v>15</v>
      </c>
      <c r="G41" s="45" t="s">
        <v>16</v>
      </c>
      <c r="H41" s="45" t="s">
        <v>17</v>
      </c>
      <c r="I41" s="47" t="s">
        <v>18</v>
      </c>
    </row>
    <row r="42" spans="1:15" x14ac:dyDescent="0.35">
      <c r="A42" s="58">
        <v>22</v>
      </c>
      <c r="B42" s="40">
        <v>3500</v>
      </c>
      <c r="C42" s="39">
        <f t="shared" ref="C42:C47" si="6">B42*10000</f>
        <v>35000000</v>
      </c>
      <c r="D42" s="42">
        <v>10.873312439199999</v>
      </c>
      <c r="E42" s="40">
        <f t="shared" ref="E42:E47" si="7">D42*1000</f>
        <v>10873.312439199999</v>
      </c>
      <c r="F42" s="41">
        <v>65</v>
      </c>
      <c r="G42" s="40">
        <f t="shared" ref="G42:G47" si="8">F42*E42</f>
        <v>706765.30854799994</v>
      </c>
      <c r="H42" s="42">
        <f t="shared" ref="H42:H47" si="9">G42/10000</f>
        <v>70.676530854799992</v>
      </c>
      <c r="I42" s="43">
        <f t="shared" ref="I42:I47" si="10">H42*C42</f>
        <v>2473678579.9179997</v>
      </c>
    </row>
    <row r="43" spans="1:15" x14ac:dyDescent="0.35">
      <c r="A43" s="58">
        <v>18</v>
      </c>
      <c r="B43" s="40">
        <v>6500</v>
      </c>
      <c r="C43" s="39">
        <f t="shared" si="6"/>
        <v>65000000</v>
      </c>
      <c r="D43" s="42">
        <v>5.2535772659899997</v>
      </c>
      <c r="E43" s="40">
        <f t="shared" si="7"/>
        <v>5253.5772659899994</v>
      </c>
      <c r="F43" s="41">
        <v>65</v>
      </c>
      <c r="G43" s="40">
        <f t="shared" si="8"/>
        <v>341482.52228934999</v>
      </c>
      <c r="H43" s="42">
        <f t="shared" si="9"/>
        <v>34.148252228935</v>
      </c>
      <c r="I43" s="43">
        <f t="shared" si="10"/>
        <v>2219636394.880775</v>
      </c>
    </row>
    <row r="44" spans="1:15" x14ac:dyDescent="0.35">
      <c r="A44" s="58">
        <v>20</v>
      </c>
      <c r="B44" s="40">
        <v>2500</v>
      </c>
      <c r="C44" s="39">
        <f t="shared" si="6"/>
        <v>25000000</v>
      </c>
      <c r="D44" s="42">
        <v>36.407069813900002</v>
      </c>
      <c r="E44" s="40">
        <f t="shared" si="7"/>
        <v>36407.069813900001</v>
      </c>
      <c r="F44" s="41">
        <v>65</v>
      </c>
      <c r="G44" s="40">
        <f t="shared" si="8"/>
        <v>2366459.5379035003</v>
      </c>
      <c r="H44" s="42">
        <f t="shared" si="9"/>
        <v>236.64595379035003</v>
      </c>
      <c r="I44" s="43">
        <f t="shared" si="10"/>
        <v>5916148844.7587509</v>
      </c>
    </row>
    <row r="45" spans="1:15" x14ac:dyDescent="0.35">
      <c r="A45" s="58">
        <v>23</v>
      </c>
      <c r="B45" s="40">
        <v>5000</v>
      </c>
      <c r="C45" s="39">
        <f t="shared" si="6"/>
        <v>50000000</v>
      </c>
      <c r="D45" s="42">
        <v>18.375226149</v>
      </c>
      <c r="E45" s="40">
        <f t="shared" si="7"/>
        <v>18375.226148999998</v>
      </c>
      <c r="F45" s="41">
        <v>65</v>
      </c>
      <c r="G45" s="40">
        <f t="shared" si="8"/>
        <v>1194389.6996849999</v>
      </c>
      <c r="H45" s="42">
        <f t="shared" si="9"/>
        <v>119.43896996849999</v>
      </c>
      <c r="I45" s="43">
        <f t="shared" si="10"/>
        <v>5971948498.4249992</v>
      </c>
    </row>
    <row r="46" spans="1:15" x14ac:dyDescent="0.35">
      <c r="A46" s="58">
        <v>3</v>
      </c>
      <c r="B46" s="40">
        <v>3500</v>
      </c>
      <c r="C46" s="39">
        <f t="shared" si="6"/>
        <v>35000000</v>
      </c>
      <c r="D46" s="42">
        <v>4.5766720253900002E-2</v>
      </c>
      <c r="E46" s="40">
        <f t="shared" si="7"/>
        <v>45.766720253900004</v>
      </c>
      <c r="F46" s="41">
        <v>65</v>
      </c>
      <c r="G46" s="40">
        <f t="shared" si="8"/>
        <v>2974.8368165035004</v>
      </c>
      <c r="H46" s="42">
        <f t="shared" si="9"/>
        <v>0.29748368165035005</v>
      </c>
      <c r="I46" s="43">
        <f t="shared" si="10"/>
        <v>10411928.857762251</v>
      </c>
    </row>
    <row r="47" spans="1:15" ht="15" thickBot="1" x14ac:dyDescent="0.4">
      <c r="A47" s="59">
        <v>4</v>
      </c>
      <c r="B47" s="105">
        <v>8000</v>
      </c>
      <c r="C47" s="106">
        <f t="shared" si="6"/>
        <v>80000000</v>
      </c>
      <c r="D47" s="107">
        <v>4.5766720253900002E-2</v>
      </c>
      <c r="E47" s="105">
        <f t="shared" si="7"/>
        <v>45.766720253900004</v>
      </c>
      <c r="F47" s="108">
        <v>65</v>
      </c>
      <c r="G47" s="105">
        <f t="shared" si="8"/>
        <v>2974.8368165035004</v>
      </c>
      <c r="H47" s="107">
        <f t="shared" si="9"/>
        <v>0.29748368165035005</v>
      </c>
      <c r="I47" s="109">
        <f t="shared" si="10"/>
        <v>23798694.532028005</v>
      </c>
    </row>
    <row r="48" spans="1:15" ht="15" thickBot="1" x14ac:dyDescent="0.4">
      <c r="A48" s="97" t="s">
        <v>8</v>
      </c>
      <c r="B48" s="97">
        <f>I48/G48</f>
        <v>3600.3152015660362</v>
      </c>
      <c r="C48" s="104">
        <f>I48/H48</f>
        <v>36003152.015660368</v>
      </c>
      <c r="D48" s="104">
        <f>SUM(D42:D47)</f>
        <v>71.000719108597792</v>
      </c>
      <c r="E48" s="100">
        <f>SUM(E42:E47)</f>
        <v>71000.719108597797</v>
      </c>
      <c r="F48" s="100">
        <v>65</v>
      </c>
      <c r="G48" s="100">
        <f>SUM(G42:G47)</f>
        <v>4615046.7420588573</v>
      </c>
      <c r="H48" s="100">
        <f>SUM(H42:H47)</f>
        <v>461.50467420588569</v>
      </c>
      <c r="I48" s="104">
        <f>SUM(I42:I47)</f>
        <v>16615622941.372314</v>
      </c>
      <c r="J48" s="30" t="s">
        <v>21</v>
      </c>
      <c r="K48" s="38">
        <v>44815</v>
      </c>
    </row>
    <row r="49" spans="9:11" x14ac:dyDescent="0.35">
      <c r="I49" s="31">
        <f>I48/$K$49</f>
        <v>17445505.644900218</v>
      </c>
      <c r="J49" s="32" t="s">
        <v>22</v>
      </c>
      <c r="K49">
        <v>952.43</v>
      </c>
    </row>
    <row r="50" spans="9:11" ht="15" thickBot="1" x14ac:dyDescent="0.4">
      <c r="I50" s="33">
        <f>I48/$K$50</f>
        <v>498079.78754305583</v>
      </c>
      <c r="J50" s="34" t="s">
        <v>23</v>
      </c>
      <c r="K50" s="25">
        <v>33359.360000000001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6"/>
  <sheetViews>
    <sheetView tabSelected="1" workbookViewId="0">
      <selection activeCell="L25" sqref="L25"/>
    </sheetView>
  </sheetViews>
  <sheetFormatPr baseColWidth="10" defaultColWidth="11.453125" defaultRowHeight="14.5" x14ac:dyDescent="0.35"/>
  <cols>
    <col min="1" max="1" width="3.1796875" style="1" bestFit="1" customWidth="1"/>
    <col min="2" max="2" width="10.7265625" style="1" customWidth="1"/>
    <col min="3" max="3" width="14.54296875" style="1" bestFit="1" customWidth="1"/>
    <col min="4" max="4" width="11.453125" style="4" customWidth="1"/>
    <col min="5" max="5" width="9.453125" style="1" customWidth="1"/>
    <col min="7" max="7" width="17.7265625" bestFit="1" customWidth="1"/>
    <col min="8" max="8" width="13.54296875" bestFit="1" customWidth="1"/>
    <col min="9" max="9" width="16.7265625" bestFit="1" customWidth="1"/>
    <col min="10" max="10" width="4.7265625" bestFit="1" customWidth="1"/>
    <col min="11" max="11" width="9.1796875" bestFit="1" customWidth="1"/>
  </cols>
  <sheetData>
    <row r="1" spans="1:11" ht="15" thickBot="1" x14ac:dyDescent="0.4">
      <c r="B1" s="37" t="s">
        <v>25</v>
      </c>
    </row>
    <row r="2" spans="1:11" ht="43.5" x14ac:dyDescent="0.35">
      <c r="A2" s="12" t="s">
        <v>24</v>
      </c>
      <c r="B2" s="13" t="s">
        <v>11</v>
      </c>
      <c r="C2" s="13" t="s">
        <v>12</v>
      </c>
      <c r="D2" s="14" t="s">
        <v>13</v>
      </c>
      <c r="E2" s="13" t="s">
        <v>14</v>
      </c>
      <c r="F2" s="13" t="s">
        <v>15</v>
      </c>
      <c r="G2" s="13" t="s">
        <v>16</v>
      </c>
      <c r="H2" s="13" t="s">
        <v>17</v>
      </c>
      <c r="I2" s="15" t="s">
        <v>18</v>
      </c>
    </row>
    <row r="3" spans="1:11" x14ac:dyDescent="0.35">
      <c r="A3" s="16">
        <v>8</v>
      </c>
      <c r="B3" s="5">
        <v>3000</v>
      </c>
      <c r="C3" s="7">
        <f>B3*10000</f>
        <v>30000000</v>
      </c>
      <c r="D3" s="8">
        <v>56.506593176899997</v>
      </c>
      <c r="E3" s="5">
        <f>D3*1000</f>
        <v>56506.593176899994</v>
      </c>
      <c r="F3" s="6">
        <v>65</v>
      </c>
      <c r="G3" s="5">
        <f>F3*E3</f>
        <v>3672928.5564984996</v>
      </c>
      <c r="H3" s="8">
        <f>G3/10000</f>
        <v>367.29285564984997</v>
      </c>
      <c r="I3" s="17">
        <f>H3*C3</f>
        <v>11018785669.495499</v>
      </c>
    </row>
    <row r="4" spans="1:11" x14ac:dyDescent="0.35">
      <c r="A4" s="16">
        <v>15</v>
      </c>
      <c r="B4" s="5">
        <v>4000</v>
      </c>
      <c r="C4" s="7">
        <f t="shared" ref="C4:C5" si="0">B4*10000</f>
        <v>40000000</v>
      </c>
      <c r="D4" s="8">
        <v>5.9294014178900003</v>
      </c>
      <c r="E4" s="5">
        <f t="shared" ref="E4:E5" si="1">D4*1000</f>
        <v>5929.4014178900006</v>
      </c>
      <c r="F4" s="6">
        <v>65</v>
      </c>
      <c r="G4" s="5">
        <f t="shared" ref="G4:G5" si="2">F4*E4</f>
        <v>385411.09216285002</v>
      </c>
      <c r="H4" s="8">
        <f t="shared" ref="H4:H5" si="3">G4/10000</f>
        <v>38.541109216285001</v>
      </c>
      <c r="I4" s="17">
        <f t="shared" ref="I4:I5" si="4">H4*C4</f>
        <v>1541644368.6514001</v>
      </c>
    </row>
    <row r="5" spans="1:11" ht="15" thickBot="1" x14ac:dyDescent="0.4">
      <c r="A5" s="18">
        <v>15</v>
      </c>
      <c r="B5" s="19">
        <v>4000</v>
      </c>
      <c r="C5" s="20">
        <f t="shared" si="0"/>
        <v>40000000</v>
      </c>
      <c r="D5" s="22">
        <v>6.5034757085899999</v>
      </c>
      <c r="E5" s="19">
        <f t="shared" si="1"/>
        <v>6503.4757085900001</v>
      </c>
      <c r="F5" s="21">
        <v>65</v>
      </c>
      <c r="G5" s="19">
        <f t="shared" si="2"/>
        <v>422725.92105835001</v>
      </c>
      <c r="H5" s="22">
        <f t="shared" si="3"/>
        <v>42.272592105835002</v>
      </c>
      <c r="I5" s="23">
        <f t="shared" si="4"/>
        <v>1690903684.2334001</v>
      </c>
    </row>
    <row r="6" spans="1:11" ht="15" thickBot="1" x14ac:dyDescent="0.4">
      <c r="B6" s="26">
        <f>I6/G6</f>
        <v>3180.3448310781473</v>
      </c>
      <c r="C6" s="27">
        <f>I6/H6</f>
        <v>31803448.310781468</v>
      </c>
      <c r="D6" s="35">
        <f t="shared" ref="D6:G6" si="5">SUM(D3:D5)</f>
        <v>68.939470303379991</v>
      </c>
      <c r="E6" s="36">
        <f t="shared" si="5"/>
        <v>68939.470303380003</v>
      </c>
      <c r="F6" s="36">
        <v>65</v>
      </c>
      <c r="G6" s="36">
        <f t="shared" si="5"/>
        <v>4481065.5697196992</v>
      </c>
      <c r="H6" s="28">
        <f>SUM(H3:H5)</f>
        <v>448.10655697197001</v>
      </c>
      <c r="I6" s="29">
        <f>SUM(I3:I5)</f>
        <v>14251333722.380299</v>
      </c>
      <c r="J6" s="30" t="s">
        <v>21</v>
      </c>
      <c r="K6" s="38">
        <v>44767</v>
      </c>
    </row>
    <row r="7" spans="1:11" x14ac:dyDescent="0.35">
      <c r="I7" s="31">
        <f>I6/K7</f>
        <v>14963129.807314238</v>
      </c>
      <c r="J7" s="32" t="s">
        <v>22</v>
      </c>
      <c r="K7">
        <v>952.43</v>
      </c>
    </row>
    <row r="8" spans="1:11" ht="15" thickBot="1" x14ac:dyDescent="0.4">
      <c r="I8" s="33">
        <f>I6/K8</f>
        <v>427206.44887612649</v>
      </c>
      <c r="J8" s="34" t="s">
        <v>23</v>
      </c>
      <c r="K8" s="25">
        <v>33359.360000000001</v>
      </c>
    </row>
    <row r="11" spans="1:11" x14ac:dyDescent="0.35">
      <c r="B11" s="37" t="s">
        <v>26</v>
      </c>
    </row>
    <row r="12" spans="1:11" ht="43.5" x14ac:dyDescent="0.35">
      <c r="A12" s="9" t="s">
        <v>24</v>
      </c>
      <c r="B12" s="9" t="s">
        <v>11</v>
      </c>
      <c r="C12" s="9" t="s">
        <v>12</v>
      </c>
      <c r="D12" s="10" t="s">
        <v>13</v>
      </c>
      <c r="E12" s="9" t="s">
        <v>14</v>
      </c>
      <c r="F12" s="9" t="s">
        <v>15</v>
      </c>
      <c r="G12" s="9" t="s">
        <v>16</v>
      </c>
      <c r="H12" s="9" t="s">
        <v>17</v>
      </c>
      <c r="I12" s="11" t="s">
        <v>18</v>
      </c>
    </row>
    <row r="13" spans="1:11" x14ac:dyDescent="0.35">
      <c r="A13" s="5">
        <v>8</v>
      </c>
      <c r="B13" s="5">
        <v>3000</v>
      </c>
      <c r="C13" s="7">
        <f>B13*10000</f>
        <v>30000000</v>
      </c>
      <c r="D13" s="8">
        <f>9.044+19.164</f>
        <v>28.208000000000002</v>
      </c>
      <c r="E13" s="5">
        <f>D13*1000</f>
        <v>28208.000000000004</v>
      </c>
      <c r="F13" s="6">
        <v>65</v>
      </c>
      <c r="G13" s="5">
        <f>F13*E13</f>
        <v>1833520.0000000002</v>
      </c>
      <c r="H13" s="8">
        <f>G13/10000</f>
        <v>183.35200000000003</v>
      </c>
      <c r="I13" s="7">
        <f>H13*C13</f>
        <v>5500560000.000001</v>
      </c>
    </row>
    <row r="14" spans="1:11" x14ac:dyDescent="0.35">
      <c r="A14" s="5">
        <v>15</v>
      </c>
      <c r="B14" s="5">
        <v>4000</v>
      </c>
      <c r="C14" s="7">
        <f t="shared" ref="C14:C17" si="6">B14*10000</f>
        <v>40000000</v>
      </c>
      <c r="D14" s="8">
        <v>29.731191626200001</v>
      </c>
      <c r="E14" s="5">
        <f t="shared" ref="E14:E17" si="7">D14*1000</f>
        <v>29731.191626200001</v>
      </c>
      <c r="F14" s="6">
        <v>65</v>
      </c>
      <c r="G14" s="5">
        <f t="shared" ref="G14:G17" si="8">F14*E14</f>
        <v>1932527.4557030001</v>
      </c>
      <c r="H14" s="8">
        <f t="shared" ref="H14:H17" si="9">G14/10000</f>
        <v>193.25274557030002</v>
      </c>
      <c r="I14" s="7">
        <f t="shared" ref="I14:I17" si="10">H14*C14</f>
        <v>7730109822.8120012</v>
      </c>
    </row>
    <row r="15" spans="1:11" x14ac:dyDescent="0.35">
      <c r="A15" s="5">
        <v>16</v>
      </c>
      <c r="B15" s="5">
        <v>2500</v>
      </c>
      <c r="C15" s="7">
        <f t="shared" si="6"/>
        <v>25000000</v>
      </c>
      <c r="D15" s="8">
        <v>8.6161448113900008</v>
      </c>
      <c r="E15" s="5">
        <f t="shared" si="7"/>
        <v>8616.1448113900005</v>
      </c>
      <c r="F15" s="6">
        <v>65</v>
      </c>
      <c r="G15" s="5">
        <f t="shared" si="8"/>
        <v>560049.41274035</v>
      </c>
      <c r="H15" s="8">
        <f t="shared" si="9"/>
        <v>56.004941274034998</v>
      </c>
      <c r="I15" s="7">
        <f t="shared" si="10"/>
        <v>1400123531.8508749</v>
      </c>
    </row>
    <row r="16" spans="1:11" x14ac:dyDescent="0.35">
      <c r="A16" s="5">
        <v>15</v>
      </c>
      <c r="B16" s="5">
        <v>4000</v>
      </c>
      <c r="C16" s="7">
        <f t="shared" si="6"/>
        <v>40000000</v>
      </c>
      <c r="D16" s="8">
        <v>5.6884395694099998</v>
      </c>
      <c r="E16" s="5">
        <f t="shared" si="7"/>
        <v>5688.4395694099994</v>
      </c>
      <c r="F16" s="6">
        <v>65</v>
      </c>
      <c r="G16" s="5">
        <f t="shared" si="8"/>
        <v>369748.57201164996</v>
      </c>
      <c r="H16" s="8">
        <f t="shared" si="9"/>
        <v>36.974857201164994</v>
      </c>
      <c r="I16" s="7">
        <f t="shared" si="10"/>
        <v>1478994288.0465999</v>
      </c>
    </row>
    <row r="17" spans="1:11" ht="15" thickBot="1" x14ac:dyDescent="0.4">
      <c r="A17" s="5">
        <v>15</v>
      </c>
      <c r="B17" s="5">
        <v>4000</v>
      </c>
      <c r="C17" s="7">
        <f t="shared" si="6"/>
        <v>40000000</v>
      </c>
      <c r="D17" s="8">
        <v>6.98</v>
      </c>
      <c r="E17" s="5">
        <f t="shared" si="7"/>
        <v>6980</v>
      </c>
      <c r="F17" s="6">
        <v>65</v>
      </c>
      <c r="G17" s="5">
        <f t="shared" si="8"/>
        <v>453700</v>
      </c>
      <c r="H17" s="8">
        <f t="shared" si="9"/>
        <v>45.37</v>
      </c>
      <c r="I17" s="24">
        <f t="shared" si="10"/>
        <v>1814800000</v>
      </c>
    </row>
    <row r="18" spans="1:11" ht="15" thickBot="1" x14ac:dyDescent="0.4">
      <c r="B18" s="26">
        <f>I18/G18</f>
        <v>3480.809685043911</v>
      </c>
      <c r="C18" s="27">
        <f>I18/H18</f>
        <v>34808096.850439109</v>
      </c>
      <c r="D18" s="35">
        <f>SUM(D13:D17)</f>
        <v>79.223776006999998</v>
      </c>
      <c r="E18" s="36">
        <f>SUM(E13:E17)</f>
        <v>79223.776006999993</v>
      </c>
      <c r="F18" s="36">
        <v>65</v>
      </c>
      <c r="G18" s="36">
        <f>SUM(G13:G17)</f>
        <v>5149545.4404549999</v>
      </c>
      <c r="H18" s="28">
        <f>SUM(H13:H17)</f>
        <v>514.95454404550003</v>
      </c>
      <c r="I18" s="29">
        <f>SUM(I13:I17)</f>
        <v>17924587642.709476</v>
      </c>
      <c r="J18" s="30" t="s">
        <v>21</v>
      </c>
      <c r="K18" s="38">
        <v>44767</v>
      </c>
    </row>
    <row r="19" spans="1:11" x14ac:dyDescent="0.35">
      <c r="I19" s="31">
        <f>I18/K19</f>
        <v>18819847.802683111</v>
      </c>
      <c r="J19" s="32" t="s">
        <v>22</v>
      </c>
      <c r="K19">
        <v>952.43</v>
      </c>
    </row>
    <row r="20" spans="1:11" ht="15" thickBot="1" x14ac:dyDescent="0.4">
      <c r="I20" s="33">
        <f>I18/K20</f>
        <v>537318.09131558507</v>
      </c>
      <c r="J20" s="34" t="s">
        <v>23</v>
      </c>
      <c r="K20" s="25">
        <v>33359.360000000001</v>
      </c>
    </row>
    <row r="23" spans="1:11" x14ac:dyDescent="0.35">
      <c r="C23" s="3"/>
      <c r="D23" s="1"/>
      <c r="F23" s="1"/>
      <c r="G23" s="1"/>
      <c r="H23" s="2"/>
      <c r="I23" s="2"/>
    </row>
    <row r="24" spans="1:11" x14ac:dyDescent="0.35">
      <c r="C24" s="3"/>
      <c r="D24" s="1"/>
      <c r="F24" s="1"/>
      <c r="G24" s="1"/>
      <c r="H24" s="2"/>
      <c r="I24" s="2"/>
    </row>
    <row r="25" spans="1:11" x14ac:dyDescent="0.35">
      <c r="C25" s="3"/>
      <c r="D25" s="1"/>
      <c r="F25" s="1"/>
      <c r="G25" s="1"/>
      <c r="H25" s="2"/>
      <c r="I25" s="2"/>
    </row>
    <row r="26" spans="1:11" x14ac:dyDescent="0.35">
      <c r="C26" s="3"/>
      <c r="D26" s="1"/>
      <c r="F26" s="1"/>
      <c r="G26" s="1"/>
      <c r="H26" s="2"/>
      <c r="I26" s="2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9F09BB187931C498856A48C6377F517" ma:contentTypeVersion="16" ma:contentTypeDescription="Crear nuevo documento." ma:contentTypeScope="" ma:versionID="79c4080de9a28c76b76684c8a7fab225">
  <xsd:schema xmlns:xsd="http://www.w3.org/2001/XMLSchema" xmlns:xs="http://www.w3.org/2001/XMLSchema" xmlns:p="http://schemas.microsoft.com/office/2006/metadata/properties" xmlns:ns2="7fcc16c7-77aa-4b2d-a690-2cced8490564" xmlns:ns3="8d23c721-c0f1-46c6-9e08-26ede825a1e8" targetNamespace="http://schemas.microsoft.com/office/2006/metadata/properties" ma:root="true" ma:fieldsID="4d58328f3a1d0a764c5ac2e858d900bf" ns2:_="" ns3:_="">
    <xsd:import namespace="7fcc16c7-77aa-4b2d-a690-2cced8490564"/>
    <xsd:import namespace="8d23c721-c0f1-46c6-9e08-26ede825a1e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cc16c7-77aa-4b2d-a690-2cced84905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Etiquetas de imagen" ma:readOnly="false" ma:fieldId="{5cf76f15-5ced-4ddc-b409-7134ff3c332f}" ma:taxonomyMulti="true" ma:sspId="3c6228b1-e9fb-4687-ab0c-800c334911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23c721-c0f1-46c6-9e08-26ede825a1e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0046ff41-8295-4a3e-bf9a-4529202729e6}" ma:internalName="TaxCatchAll" ma:showField="CatchAllData" ma:web="8d23c721-c0f1-46c6-9e08-26ede825a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fcc16c7-77aa-4b2d-a690-2cced8490564">
      <Terms xmlns="http://schemas.microsoft.com/office/infopath/2007/PartnerControls"/>
    </lcf76f155ced4ddcb4097134ff3c332f>
    <TaxCatchAll xmlns="8d23c721-c0f1-46c6-9e08-26ede825a1e8" xsi:nil="true"/>
    <SharedWithUsers xmlns="8d23c721-c0f1-46c6-9e08-26ede825a1e8">
      <UserInfo>
        <DisplayName/>
        <AccountId xsi:nil="true"/>
        <AccountType/>
      </UserInfo>
    </SharedWithUsers>
    <MediaLengthInSeconds xmlns="7fcc16c7-77aa-4b2d-a690-2cced8490564" xsi:nil="true"/>
  </documentManagement>
</p:properties>
</file>

<file path=customXml/itemProps1.xml><?xml version="1.0" encoding="utf-8"?>
<ds:datastoreItem xmlns:ds="http://schemas.openxmlformats.org/officeDocument/2006/customXml" ds:itemID="{69FD6018-57CD-4F52-8818-BC38BC8522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fcc16c7-77aa-4b2d-a690-2cced8490564"/>
    <ds:schemaRef ds:uri="8d23c721-c0f1-46c6-9e08-26ede825a1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F7C29DA-F071-4C3B-A12B-D9F7A3ADF14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6DCB2B-2294-4CB9-AFAA-FBACE2FFAE9F}">
  <ds:schemaRefs>
    <ds:schemaRef ds:uri="http://schemas.microsoft.com/office/2006/metadata/properties"/>
    <ds:schemaRef ds:uri="http://schemas.microsoft.com/office/infopath/2007/PartnerControls"/>
    <ds:schemaRef ds:uri="7fcc16c7-77aa-4b2d-a690-2cced8490564"/>
    <ds:schemaRef ds:uri="8d23c721-c0f1-46c6-9e08-26ede825a1e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Hoja2</vt:lpstr>
      <vt:lpstr>Longitud_Serv_A</vt:lpstr>
      <vt:lpstr>Longitud_Serv_B</vt:lpstr>
      <vt:lpstr>Longitud_Serv_Bypass</vt:lpstr>
      <vt:lpstr>Longitud_Serv_B!BaseDeDatos</vt:lpstr>
      <vt:lpstr>Longitud_Serv_Bypass!BaseDeDatos</vt:lpstr>
      <vt:lpstr>BaseDeDatos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Diego Romero Ramírez</dc:creator>
  <cp:keywords/>
  <dc:description/>
  <cp:lastModifiedBy>Gabriel Soublette Castro</cp:lastModifiedBy>
  <cp:revision/>
  <dcterms:created xsi:type="dcterms:W3CDTF">2022-07-22T22:39:27Z</dcterms:created>
  <dcterms:modified xsi:type="dcterms:W3CDTF">2025-10-17T16:03:30Z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0x01010069F09BB187931C498856A48C6377F517</vt:lpwstr>
  </property>
  <property fmtid="{D5CDD505-2E9C-101B-9397-08002B2CF9AE}" pid="3" name="MediaServiceImageTags">
    <vt:lpwstr/>
  </property>
  <property fmtid="{D5CDD505-2E9C-101B-9397-08002B2CF9AE}" pid="4" name="Order">
    <vt:r8>4122600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